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Standiana 2021 - 2024 (giugno)\"/>
    </mc:Choice>
  </mc:AlternateContent>
  <bookViews>
    <workbookView xWindow="0" yWindow="0" windowWidth="23040" windowHeight="8892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F4" i="2" l="1"/>
  <c r="J3" i="1"/>
  <c r="F5" i="2" l="1"/>
  <c r="F6" i="2"/>
  <c r="F7" i="2"/>
  <c r="F8" i="2"/>
  <c r="F9" i="2"/>
  <c r="F10" i="2"/>
  <c r="F11" i="2"/>
  <c r="F12" i="2"/>
  <c r="F13" i="2"/>
  <c r="D9" i="1" l="1"/>
  <c r="D6" i="1"/>
  <c r="C9" i="1"/>
  <c r="C9" i="2" s="1"/>
  <c r="B9" i="2"/>
  <c r="I9" i="1"/>
  <c r="I9" i="2" s="1"/>
  <c r="C6" i="1"/>
  <c r="C6" i="2" s="1"/>
  <c r="B6" i="2"/>
  <c r="I6" i="1"/>
  <c r="D9" i="2" l="1"/>
  <c r="D6" i="2"/>
  <c r="I6" i="2"/>
  <c r="A1" i="2"/>
  <c r="A1" i="1"/>
  <c r="C12" i="1" l="1"/>
  <c r="C12" i="2" s="1"/>
  <c r="B12" i="2"/>
  <c r="D12" i="1"/>
  <c r="I12" i="1"/>
  <c r="I11" i="1"/>
  <c r="D11" i="1"/>
  <c r="C11" i="1"/>
  <c r="C11" i="2" s="1"/>
  <c r="I8" i="1"/>
  <c r="I8" i="2" s="1"/>
  <c r="B8" i="2"/>
  <c r="C8" i="1"/>
  <c r="C8" i="2" s="1"/>
  <c r="D8" i="1"/>
  <c r="D7" i="1"/>
  <c r="C7" i="1"/>
  <c r="C7" i="2" s="1"/>
  <c r="I7" i="1"/>
  <c r="B7" i="2"/>
  <c r="D5" i="1"/>
  <c r="B5" i="2"/>
  <c r="I5" i="2" s="1"/>
  <c r="I5" i="1"/>
  <c r="C5" i="1"/>
  <c r="C5" i="2" s="1"/>
  <c r="A1" i="4"/>
  <c r="I12" i="2" l="1"/>
  <c r="D12" i="2"/>
  <c r="I11" i="2"/>
  <c r="D11" i="2"/>
  <c r="G9" i="2"/>
  <c r="H9" i="1"/>
  <c r="H9" i="2" s="1"/>
  <c r="E9" i="1"/>
  <c r="E9" i="2" s="1"/>
  <c r="D8" i="2"/>
  <c r="I7" i="2"/>
  <c r="D7" i="2"/>
  <c r="H6" i="1"/>
  <c r="G6" i="2"/>
  <c r="E6" i="1"/>
  <c r="E6" i="2" s="1"/>
  <c r="D5" i="2"/>
  <c r="B4" i="2"/>
  <c r="I4" i="1"/>
  <c r="D4" i="1"/>
  <c r="C4" i="1"/>
  <c r="C4" i="2" s="1"/>
  <c r="F14" i="2"/>
  <c r="H6" i="2" l="1"/>
  <c r="I4" i="2"/>
  <c r="D4" i="2"/>
  <c r="F17" i="1"/>
  <c r="H17" i="1" s="1"/>
  <c r="B17" i="1"/>
  <c r="E17" i="1" s="1"/>
  <c r="B35" i="1"/>
  <c r="H12" i="1" l="1"/>
  <c r="G12" i="2"/>
  <c r="E12" i="1"/>
  <c r="E12" i="2" s="1"/>
  <c r="H11" i="1"/>
  <c r="E11" i="1"/>
  <c r="E11" i="2" s="1"/>
  <c r="H8" i="1"/>
  <c r="H8" i="2" s="1"/>
  <c r="G8" i="2"/>
  <c r="E8" i="1"/>
  <c r="E8" i="2" s="1"/>
  <c r="E7" i="1"/>
  <c r="E7" i="2" s="1"/>
  <c r="G7" i="2"/>
  <c r="H7" i="1"/>
  <c r="G5" i="2"/>
  <c r="H5" i="1"/>
  <c r="E5" i="1"/>
  <c r="E5" i="2" s="1"/>
  <c r="C17" i="1"/>
  <c r="G17" i="1"/>
  <c r="D17" i="1"/>
  <c r="B5" i="4"/>
  <c r="H12" i="2" l="1"/>
  <c r="H11" i="2"/>
  <c r="H7" i="2"/>
  <c r="H5" i="2"/>
  <c r="G4" i="2"/>
  <c r="H4" i="1"/>
  <c r="H4" i="2" s="1"/>
  <c r="E4" i="1"/>
  <c r="E4" i="2" s="1"/>
  <c r="D5" i="4"/>
  <c r="C5" i="4"/>
  <c r="F5" i="4"/>
  <c r="E5" i="4" l="1"/>
  <c r="H5" i="4"/>
  <c r="G5" i="4"/>
  <c r="B6" i="4"/>
  <c r="C6" i="4" l="1"/>
  <c r="D6" i="4"/>
  <c r="F6" i="4"/>
  <c r="E6" i="4" l="1"/>
  <c r="H6" i="4"/>
  <c r="G6" i="4"/>
  <c r="B10" i="4"/>
  <c r="C10" i="4" l="1"/>
  <c r="D10" i="4"/>
  <c r="F10" i="4"/>
  <c r="E10" i="4" l="1"/>
  <c r="H10" i="4"/>
  <c r="G10" i="4"/>
  <c r="B12" i="4"/>
  <c r="F12" i="4"/>
  <c r="B13" i="4"/>
  <c r="H12" i="4" l="1"/>
  <c r="G12" i="4"/>
  <c r="C12" i="4"/>
  <c r="D12" i="4"/>
  <c r="E12" i="4"/>
  <c r="C13" i="4"/>
  <c r="D13" i="4"/>
  <c r="F13" i="4"/>
  <c r="E13" i="4" l="1"/>
  <c r="H13" i="4"/>
  <c r="G13" i="4"/>
  <c r="B14" i="4"/>
  <c r="F14" i="4"/>
  <c r="B3" i="4"/>
  <c r="G14" i="4" l="1"/>
  <c r="H14" i="4"/>
  <c r="C14" i="4"/>
  <c r="E14" i="4"/>
  <c r="D14" i="4"/>
  <c r="C3" i="4"/>
  <c r="D3" i="4"/>
  <c r="B4" i="4"/>
  <c r="B15" i="4" l="1"/>
  <c r="D4" i="4"/>
  <c r="C4" i="4"/>
  <c r="E3" i="4" l="1"/>
  <c r="F3" i="4"/>
  <c r="F4" i="4"/>
  <c r="E4" i="4" l="1"/>
  <c r="F15" i="4"/>
  <c r="E15" i="4" s="1"/>
  <c r="G3" i="4"/>
  <c r="H3" i="4"/>
  <c r="G4" i="4"/>
  <c r="H4" i="4"/>
  <c r="B7" i="4"/>
  <c r="D7" i="4" l="1"/>
  <c r="C7" i="4"/>
  <c r="E7" i="4" l="1"/>
  <c r="F7" i="4"/>
  <c r="G7" i="4" l="1"/>
  <c r="H7" i="4"/>
  <c r="B8" i="4"/>
  <c r="C8" i="4" l="1"/>
  <c r="D8" i="4"/>
  <c r="E8" i="4" l="1"/>
  <c r="F8" i="4"/>
  <c r="G8" i="4" l="1"/>
  <c r="H8" i="4"/>
  <c r="B9" i="4"/>
  <c r="C9" i="4" l="1"/>
  <c r="D9" i="4"/>
  <c r="E9" i="4" l="1"/>
  <c r="F9" i="4"/>
  <c r="G9" i="4" l="1"/>
  <c r="H9" i="4"/>
  <c r="B11" i="4"/>
  <c r="D11" i="4" l="1"/>
  <c r="C11" i="4"/>
  <c r="E11" i="4" l="1"/>
  <c r="F11" i="4"/>
  <c r="H11" i="4" l="1"/>
  <c r="G11" i="4"/>
  <c r="C3" i="1" l="1"/>
  <c r="C3" i="2" s="1"/>
  <c r="I3" i="1"/>
  <c r="D3" i="1"/>
  <c r="B3" i="2"/>
  <c r="B14" i="2" l="1"/>
  <c r="D14" i="1"/>
  <c r="I14" i="1"/>
  <c r="I14" i="2" s="1"/>
  <c r="C14" i="1"/>
  <c r="C14" i="2" s="1"/>
  <c r="D3" i="2"/>
  <c r="I3" i="2"/>
  <c r="D14" i="2" l="1"/>
  <c r="E3" i="1"/>
  <c r="E3" i="2" s="1"/>
  <c r="H3" i="1"/>
  <c r="G3" i="2"/>
  <c r="H3" i="2" l="1"/>
  <c r="G14" i="2" l="1"/>
  <c r="E14" i="1"/>
  <c r="E14" i="2" s="1"/>
  <c r="H14" i="1"/>
  <c r="H14" i="2" s="1"/>
  <c r="D10" i="1"/>
  <c r="B10" i="2"/>
  <c r="C10" i="1"/>
  <c r="C10" i="2" s="1"/>
  <c r="I10" i="1"/>
  <c r="D10" i="2" l="1"/>
  <c r="I10" i="2"/>
  <c r="H10" i="1" l="1"/>
  <c r="G10" i="2"/>
  <c r="E10" i="1"/>
  <c r="E10" i="2" s="1"/>
  <c r="H10" i="2" l="1"/>
  <c r="D13" i="1" l="1"/>
  <c r="C13" i="1"/>
  <c r="C13" i="2" s="1"/>
  <c r="B13" i="2"/>
  <c r="B15" i="2" s="1"/>
  <c r="I13" i="1"/>
  <c r="B15" i="1"/>
  <c r="I13" i="2" l="1"/>
  <c r="D13" i="2"/>
  <c r="E13" i="1" l="1"/>
  <c r="E13" i="2" s="1"/>
  <c r="H13" i="1"/>
  <c r="G13" i="2"/>
  <c r="G15" i="2" s="1"/>
  <c r="E15" i="2" s="1"/>
  <c r="G15" i="1"/>
  <c r="E15" i="1" s="1"/>
  <c r="H13" i="2" l="1"/>
</calcChain>
</file>

<file path=xl/sharedStrings.xml><?xml version="1.0" encoding="utf-8"?>
<sst xmlns="http://schemas.openxmlformats.org/spreadsheetml/2006/main" count="107" uniqueCount="55">
  <si>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</si>
  <si>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</si>
  <si>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</si>
  <si>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</si>
  <si>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</si>
  <si>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</si>
  <si>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</si>
  <si>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</si>
  <si>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</si>
  <si>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</si>
  <si>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</si>
  <si>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</si>
  <si>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</si>
  <si>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</si>
  <si>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</si>
  <si>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</si>
  <si>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</si>
  <si>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</si>
  <si>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</si>
  <si>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</si>
  <si>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</si>
  <si>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</si>
  <si>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Produzione  MWh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</si>
  <si>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</si>
  <si>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</si>
  <si>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</si>
  <si>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</si>
  <si>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</si>
  <si>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</si>
  <si>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</si>
  <si>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</si>
  <si>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</si>
  <si>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</si>
  <si>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</si>
  <si>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</si>
  <si>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</si>
  <si>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</si>
  <si>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</si>
  <si>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</si>
  <si>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</si>
  <si>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</si>
  <si>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</si>
  <si>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</si>
  <si>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</si>
  <si>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</si>
  <si>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</si>
  <si>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</si>
  <si>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</si>
  <si>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</si>
  <si>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</si>
  <si>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</si>
  <si>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</si>
  <si>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</si>
  <si>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Rif.a. 8301 del 28/08/2020 e 9280 del 24/09/2020</t>
  </si>
  <si>
    <t>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</si>
</sst>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0" fillId="0" borderId="3" xfId="0" applyNumberForma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H11" sqref="H11:I11"/>
    </sheetView>
  </sheetViews>
  <sheetFormatPr defaultRowHeight="13.2"/>
  <cols>
    <col min="2" max="2" width="11.44140625" customWidth="1"/>
    <col min="3" max="3" width="11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45" customWidth="1"/>
  </cols>
  <sheetData>
    <row r="1" spans="1:17" ht="41.25" customHeight="1">
      <c r="A1" s="58" t="str">
        <f>CONCATENATE("VENDITA ENERGIA ELETTRICA POTABILIZZATORE STANDIANA NIP 2 ANNO ",Parametri!B3)</f>
        <v>VENDITA ENERGIA ELETTRICA POTABILIZZATORE STANDIANA NIP 2 ANNO 2021</v>
      </c>
      <c r="B1" s="58"/>
      <c r="C1" s="58"/>
      <c r="D1" s="58"/>
      <c r="E1" s="58"/>
      <c r="F1" s="58"/>
      <c r="G1" s="58"/>
      <c r="H1" s="58"/>
      <c r="I1" s="58"/>
      <c r="J1" s="58"/>
    </row>
    <row r="2" spans="1:17" ht="51" customHeight="1">
      <c r="A2" s="48" t="s">
        <v>0</v>
      </c>
      <c r="B2" s="48" t="s">
        <v>44</v>
      </c>
      <c r="C2" s="48" t="s">
        <v>45</v>
      </c>
      <c r="D2" s="48" t="s">
        <v>47</v>
      </c>
      <c r="E2" s="49" t="s">
        <v>50</v>
      </c>
      <c r="F2" s="49" t="s">
        <v>48</v>
      </c>
      <c r="G2" s="49" t="s">
        <v>1</v>
      </c>
      <c r="H2" s="23" t="s">
        <v>2</v>
      </c>
      <c r="I2" s="23" t="s">
        <v>3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24</v>
      </c>
      <c r="O2" s="26" t="s">
        <v>23</v>
      </c>
      <c r="P2" s="25" t="s">
        <v>25</v>
      </c>
      <c r="Q2" s="1" t="s">
        <v>43</v>
      </c>
    </row>
    <row r="3" spans="1:17">
      <c r="A3" s="3" t="s">
        <v>4</v>
      </c>
      <c r="B3" s="13">
        <v>6.8069999999999995</v>
      </c>
      <c r="C3" s="13">
        <f t="shared" ref="C3" si="0">IF(B3="","",B3*1.023)</f>
        <v>6.9635609999999986</v>
      </c>
      <c r="D3" s="50">
        <f t="shared" ref="D3" si="1">IF(B3="","",-0.6)</f>
        <v>-0.6</v>
      </c>
      <c r="E3" s="9">
        <f t="shared" ref="E3" si="2">IF(B3="","",IF(B3=0,"",G3/B3))</f>
        <v>73.994293911466727</v>
      </c>
      <c r="F3" s="44"/>
      <c r="G3" s="5">
        <v>503.67915865535394</v>
      </c>
      <c r="H3" s="9">
        <f>G3</f>
        <v>503.67915865535394</v>
      </c>
      <c r="I3" s="45">
        <f>B3</f>
        <v>6.8069999999999995</v>
      </c>
      <c r="J3" s="51" t="str">
        <f>Parametri!$B$4</f>
        <v>Rif.a. 8301 del 28/08/2020 e 9280 del 24/09/2020</v>
      </c>
    </row>
    <row r="4" spans="1:17">
      <c r="A4" s="2" t="s">
        <v>5</v>
      </c>
      <c r="B4" s="13">
        <v>16.878600000000006</v>
      </c>
      <c r="C4" s="13">
        <f t="shared" ref="C4:C13" si="3">IF(B4="","",B4*1.023)</f>
        <v>17.266807800000006</v>
      </c>
      <c r="D4" s="50">
        <f t="shared" ref="D4:D13" si="4">IF(B4="","",-0.6)</f>
        <v>-0.6</v>
      </c>
      <c r="E4" s="9">
        <f t="shared" ref="E4:E13" si="5">IF(B4="","",IF(B4=0,"",G4/B4))</f>
        <v>56.27375581557957</v>
      </c>
      <c r="F4" s="44"/>
      <c r="G4" s="5">
        <v>949.8222149088416</v>
      </c>
      <c r="H4" s="9">
        <f t="shared" ref="H4:H13" si="6">IF(G4="","",IF(H3="",G4,G4+H3))</f>
        <v>1453.5013735641955</v>
      </c>
      <c r="I4" s="45">
        <f t="shared" ref="I4:I13" si="7">IF(B4="","",IF(I3="",B4,B4+I3))</f>
        <v>23.685600000000004</v>
      </c>
      <c r="J4" s="54" t="s">
        <v>54</v>
      </c>
    </row>
    <row r="5" spans="1:17">
      <c r="A5" s="2" t="s">
        <v>6</v>
      </c>
      <c r="B5" s="13">
        <v>33.232799999999997</v>
      </c>
      <c r="C5" s="13">
        <f t="shared" si="3"/>
        <v>33.997154399999992</v>
      </c>
      <c r="D5" s="50">
        <f t="shared" si="4"/>
        <v>-0.6</v>
      </c>
      <c r="E5" s="9">
        <f t="shared" si="5"/>
        <v>58.929017395257489</v>
      </c>
      <c r="F5" s="44"/>
      <c r="G5" s="5">
        <v>1958.376249293113</v>
      </c>
      <c r="H5" s="9">
        <f t="shared" si="6"/>
        <v>3411.8776228573088</v>
      </c>
      <c r="I5" s="45">
        <f t="shared" si="7"/>
        <v>56.918400000000005</v>
      </c>
      <c r="J5" s="54" t="s">
        <v>54</v>
      </c>
      <c r="Q5" s="43"/>
    </row>
    <row r="6" spans="1:17">
      <c r="A6" s="2" t="s">
        <v>7</v>
      </c>
      <c r="B6" s="13">
        <v>11.685000000000006</v>
      </c>
      <c r="C6" s="13">
        <f t="shared" si="3"/>
        <v>11.953755000000005</v>
      </c>
      <c r="D6" s="50">
        <f t="shared" si="4"/>
        <v>-0.6</v>
      </c>
      <c r="E6" s="9">
        <f t="shared" si="5"/>
        <v>60.587204107304764</v>
      </c>
      <c r="F6" s="44"/>
      <c r="G6" s="5">
        <v>707.96147999385653</v>
      </c>
      <c r="H6" s="9">
        <f t="shared" si="6"/>
        <v>4119.8391028511651</v>
      </c>
      <c r="I6" s="45">
        <f t="shared" si="7"/>
        <v>68.603400000000008</v>
      </c>
      <c r="J6" s="54" t="s">
        <v>54</v>
      </c>
      <c r="M6" s="6"/>
      <c r="N6" s="27"/>
      <c r="O6" s="15"/>
      <c r="P6" s="6"/>
    </row>
    <row r="7" spans="1:17">
      <c r="A7" s="2" t="s">
        <v>8</v>
      </c>
      <c r="B7" s="13">
        <v>9.2328000000000028</v>
      </c>
      <c r="C7" s="13">
        <f t="shared" si="3"/>
        <v>9.4451544000000016</v>
      </c>
      <c r="D7" s="50">
        <f t="shared" si="4"/>
        <v>-0.6</v>
      </c>
      <c r="E7" s="9">
        <f t="shared" si="5"/>
        <v>70.095363270830518</v>
      </c>
      <c r="F7" s="44"/>
      <c r="G7" s="5">
        <v>647.17647000692421</v>
      </c>
      <c r="H7" s="9">
        <f t="shared" si="6"/>
        <v>4767.0155728580894</v>
      </c>
      <c r="I7" s="45">
        <f t="shared" si="7"/>
        <v>77.836200000000005</v>
      </c>
      <c r="J7" s="54" t="s">
        <v>54</v>
      </c>
      <c r="M7" s="6"/>
      <c r="N7" s="6"/>
      <c r="O7" s="6"/>
      <c r="P7" s="6"/>
    </row>
    <row r="8" spans="1:17">
      <c r="A8" s="2" t="s">
        <v>9</v>
      </c>
      <c r="B8" s="13">
        <v>9.3599999999999989E-2</v>
      </c>
      <c r="C8" s="13">
        <f t="shared" si="3"/>
        <v>9.5752799999999985E-2</v>
      </c>
      <c r="D8" s="50">
        <f t="shared" si="4"/>
        <v>-0.6</v>
      </c>
      <c r="E8" s="9">
        <f t="shared" si="5"/>
        <v>82.348417884615401</v>
      </c>
      <c r="F8" s="44"/>
      <c r="G8" s="5">
        <v>7.7078119140000005</v>
      </c>
      <c r="H8" s="9">
        <f t="shared" si="6"/>
        <v>4774.723384772089</v>
      </c>
      <c r="I8" s="45">
        <f t="shared" si="7"/>
        <v>77.9298</v>
      </c>
      <c r="J8" s="54" t="s">
        <v>54</v>
      </c>
      <c r="M8" s="6"/>
      <c r="N8" s="6"/>
      <c r="O8" s="6"/>
      <c r="P8" s="32"/>
      <c r="Q8" s="32"/>
    </row>
    <row r="9" spans="1:17">
      <c r="A9" s="2" t="s">
        <v>10</v>
      </c>
      <c r="B9" s="13">
        <v>7.1999999999999989E-3</v>
      </c>
      <c r="C9" s="13">
        <f t="shared" si="3"/>
        <v>7.3655999999999982E-3</v>
      </c>
      <c r="D9" s="50">
        <f t="shared" si="4"/>
        <v>-0.6</v>
      </c>
      <c r="E9" s="9">
        <f t="shared" si="5"/>
        <v>107.4772325</v>
      </c>
      <c r="F9" s="44"/>
      <c r="G9" s="5">
        <v>0.77383607399999987</v>
      </c>
      <c r="H9" s="9">
        <f t="shared" si="6"/>
        <v>4775.4972208460895</v>
      </c>
      <c r="I9" s="45">
        <f t="shared" si="7"/>
        <v>77.936999999999998</v>
      </c>
      <c r="J9" s="54" t="s">
        <v>54</v>
      </c>
      <c r="M9" s="6"/>
      <c r="N9" s="6"/>
      <c r="O9" s="6"/>
      <c r="P9" s="24"/>
    </row>
    <row r="10" spans="1:17">
      <c r="A10" s="2" t="s">
        <v>11</v>
      </c>
      <c r="B10" s="13">
        <v>2.3999999999999998E-3</v>
      </c>
      <c r="C10" s="13">
        <f t="shared" si="3"/>
        <v>2.4551999999999994E-3</v>
      </c>
      <c r="D10" s="50">
        <f t="shared" si="4"/>
        <v>-0.6</v>
      </c>
      <c r="E10" s="9">
        <f t="shared" si="5"/>
        <v>127.04637000000001</v>
      </c>
      <c r="F10" s="44"/>
      <c r="G10" s="5">
        <v>0.304911288</v>
      </c>
      <c r="H10" s="9">
        <f t="shared" si="6"/>
        <v>4775.8021321340893</v>
      </c>
      <c r="I10" s="45">
        <f t="shared" si="7"/>
        <v>77.939399999999992</v>
      </c>
      <c r="J10" s="54" t="s">
        <v>54</v>
      </c>
    </row>
    <row r="11" spans="1:17">
      <c r="A11" s="2" t="s">
        <v>12</v>
      </c>
      <c r="B11" s="13">
        <v>3.5999999999999999E-3</v>
      </c>
      <c r="C11" s="13">
        <f t="shared" si="3"/>
        <v>3.6827999999999995E-3</v>
      </c>
      <c r="D11" s="50">
        <f t="shared" si="4"/>
        <v>-0.6</v>
      </c>
      <c r="E11" s="9">
        <f t="shared" si="5"/>
        <v>151.69214500000001</v>
      </c>
      <c r="F11" s="44"/>
      <c r="G11" s="5">
        <v>0.546091722</v>
      </c>
      <c r="H11" s="9">
        <f t="shared" si="6"/>
        <v>4776.3482238560891</v>
      </c>
      <c r="I11" s="45">
        <f t="shared" si="7"/>
        <v>77.942999999999998</v>
      </c>
      <c r="J11" s="54" t="s">
        <v>54</v>
      </c>
    </row>
    <row r="12" spans="1:17">
      <c r="A12" s="2" t="s">
        <v>13</v>
      </c>
      <c r="B12" s="13">
        <v>1.0199999999999999E-2</v>
      </c>
      <c r="C12" s="13">
        <f t="shared" si="3"/>
        <v>1.0434599999999999E-2</v>
      </c>
      <c r="D12" s="50">
        <f t="shared" si="4"/>
        <v>-0.6</v>
      </c>
      <c r="E12" s="9">
        <f t="shared" si="5"/>
        <v>215.27229705882351</v>
      </c>
      <c r="F12" s="44"/>
      <c r="G12" s="5">
        <v>2.1957774299999997</v>
      </c>
      <c r="H12" s="9">
        <f t="shared" si="6"/>
        <v>4778.544001286089</v>
      </c>
      <c r="I12" s="45">
        <f t="shared" si="7"/>
        <v>77.953199999999995</v>
      </c>
      <c r="J12" s="54" t="s">
        <v>54</v>
      </c>
    </row>
    <row r="13" spans="1:17">
      <c r="A13" s="2" t="s">
        <v>14</v>
      </c>
      <c r="B13" s="13">
        <v>2E-3</v>
      </c>
      <c r="C13" s="13">
        <f t="shared" si="3"/>
        <v>2.0460000000000001E-3</v>
      </c>
      <c r="D13" s="50">
        <f t="shared" si="4"/>
        <v>-0.6</v>
      </c>
      <c r="E13" s="9">
        <f t="shared" si="5"/>
        <v>179.97638999999998</v>
      </c>
      <c r="F13" s="44"/>
      <c r="G13" s="5">
        <v>0.35995277999999997</v>
      </c>
      <c r="H13" s="9">
        <f t="shared" si="6"/>
        <v>4778.9039540660888</v>
      </c>
      <c r="I13" s="45">
        <f t="shared" si="7"/>
        <v>77.955199999999991</v>
      </c>
      <c r="J13" s="54" t="s">
        <v>54</v>
      </c>
    </row>
    <row r="14" spans="1:17">
      <c r="A14" s="2" t="s">
        <v>15</v>
      </c>
      <c r="B14" s="13">
        <v>0</v>
      </c>
      <c r="C14" s="13">
        <f t="shared" ref="C14" si="8">IF(B14="","",B14*1.023)</f>
        <v>0</v>
      </c>
      <c r="D14" s="50">
        <f t="shared" ref="D14" si="9">IF(B14="","",-0.6)</f>
        <v>-0.6</v>
      </c>
      <c r="E14" s="9" t="str">
        <f t="shared" ref="E14" si="10">IF(B14="","",IF(B14=0,"",G14/B14))</f>
        <v/>
      </c>
      <c r="F14" s="44"/>
      <c r="G14" s="5">
        <v>0</v>
      </c>
      <c r="H14" s="9">
        <f t="shared" ref="H14" si="11">IF(G14="","",IF(H13="",G14,G14+H13))</f>
        <v>4778.9039540660888</v>
      </c>
      <c r="I14" s="45">
        <f t="shared" ref="I14" si="12">IF(B14="","",IF(I13="",B14,B14+I13))</f>
        <v>77.955199999999991</v>
      </c>
      <c r="J14" s="54" t="s">
        <v>54</v>
      </c>
    </row>
    <row r="15" spans="1:17">
      <c r="A15" s="7" t="s">
        <v>16</v>
      </c>
      <c r="B15" s="11">
        <f>SUM(B3:B14)</f>
        <v>77.955199999999991</v>
      </c>
      <c r="C15" s="11"/>
      <c r="D15" s="33"/>
      <c r="E15" s="10">
        <f>IF(B15=0,"",G15/B15)</f>
        <v>61.303209459613846</v>
      </c>
      <c r="F15" s="33"/>
      <c r="G15" s="11">
        <f>SUM(G3:G14)</f>
        <v>4778.9039540660888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5" t="s">
        <v>26</v>
      </c>
      <c r="B20" s="56"/>
      <c r="C20" s="57"/>
    </row>
    <row r="22" spans="1:8">
      <c r="A22" s="28" t="s">
        <v>27</v>
      </c>
      <c r="B22" s="28" t="s">
        <v>28</v>
      </c>
      <c r="C22" s="28" t="s">
        <v>29</v>
      </c>
    </row>
    <row r="23" spans="1:8">
      <c r="A23" t="s">
        <v>30</v>
      </c>
    </row>
    <row r="24" spans="1:8">
      <c r="A24" t="s">
        <v>31</v>
      </c>
    </row>
    <row r="25" spans="1:8">
      <c r="A25" t="s">
        <v>32</v>
      </c>
    </row>
    <row r="26" spans="1:8">
      <c r="A26" t="s">
        <v>33</v>
      </c>
    </row>
    <row r="27" spans="1:8">
      <c r="A27" t="s">
        <v>34</v>
      </c>
    </row>
    <row r="28" spans="1:8">
      <c r="A28" t="s">
        <v>35</v>
      </c>
    </row>
    <row r="29" spans="1:8">
      <c r="A29" t="s">
        <v>36</v>
      </c>
    </row>
    <row r="30" spans="1:8">
      <c r="A30" t="s">
        <v>37</v>
      </c>
    </row>
    <row r="31" spans="1:8">
      <c r="A31" t="s">
        <v>38</v>
      </c>
    </row>
    <row r="32" spans="1:8">
      <c r="A32" t="s">
        <v>39</v>
      </c>
    </row>
    <row r="33" spans="1:2">
      <c r="A33" t="s">
        <v>40</v>
      </c>
    </row>
    <row r="34" spans="1:2">
      <c r="A34" t="s">
        <v>41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C14" sqref="C14"/>
    </sheetView>
  </sheetViews>
  <sheetFormatPr defaultRowHeight="13.2"/>
  <cols>
    <col min="1" max="1" width="10.109375" customWidth="1"/>
    <col min="2" max="2" width="12.332031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8" t="str">
        <f>CONCATENATE("VENDITA ENERGIA ELETTRICA POTABILIZZATORE STANDIANA NIP 2 ANNO ",Parametri!B3)</f>
        <v>VENDITA ENERGIA ELETTRICA POTABILIZZATORE STANDIANA NIP 2 ANNO 2021</v>
      </c>
      <c r="B1" s="58"/>
      <c r="C1" s="58"/>
      <c r="D1" s="58"/>
      <c r="E1" s="58"/>
      <c r="F1" s="58"/>
      <c r="G1" s="58"/>
      <c r="H1" s="58"/>
      <c r="I1" s="58"/>
      <c r="J1" s="58"/>
    </row>
    <row r="2" spans="1:16" ht="45.75" customHeight="1" thickBot="1">
      <c r="A2" s="31" t="s">
        <v>0</v>
      </c>
      <c r="B2" s="16" t="s">
        <v>22</v>
      </c>
      <c r="C2" s="16" t="s">
        <v>45</v>
      </c>
      <c r="D2" s="48" t="s">
        <v>47</v>
      </c>
      <c r="E2" s="17" t="s">
        <v>42</v>
      </c>
      <c r="F2" s="17" t="s">
        <v>48</v>
      </c>
      <c r="G2" s="17" t="s">
        <v>1</v>
      </c>
      <c r="H2" s="18" t="s">
        <v>2</v>
      </c>
      <c r="I2" s="53" t="s">
        <v>3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6.8069999999999995</v>
      </c>
      <c r="C3" s="30">
        <f>IF(Produz.!C3="","",Produz.!C3)</f>
        <v>6.9635609999999986</v>
      </c>
      <c r="D3" s="30">
        <f>IF(Produz.!D3="","",Produz.!D3)</f>
        <v>-0.6</v>
      </c>
      <c r="E3" s="12">
        <f>IF(Produz.!E3="","",Produz.!E3)</f>
        <v>73.994293911466727</v>
      </c>
      <c r="F3" s="12"/>
      <c r="G3" s="5">
        <f>IF(Produz.!G3="","",Produz.!G3)</f>
        <v>503.67915865535394</v>
      </c>
      <c r="H3" s="12">
        <f>IF(Produz.!H3="","",G3)</f>
        <v>503.67915865535394</v>
      </c>
      <c r="I3" s="45">
        <f>IF(Produz.!I3="","",B3)</f>
        <v>6.8069999999999995</v>
      </c>
      <c r="J3" s="36"/>
      <c r="K3" s="6"/>
    </row>
    <row r="4" spans="1:16">
      <c r="A4" s="2" t="s">
        <v>5</v>
      </c>
      <c r="B4" s="30">
        <f>IF(Produz.!B4="","",Produz.!B4)</f>
        <v>16.878600000000006</v>
      </c>
      <c r="C4" s="30">
        <f>IF(Produz.!C4="","",Produz.!C4)</f>
        <v>17.266807800000006</v>
      </c>
      <c r="D4" s="30">
        <f>IF(Produz.!D4="","",Produz.!D4)</f>
        <v>-0.6</v>
      </c>
      <c r="E4" s="12">
        <f>IF(Produz.!E4="","",Produz.!E4)</f>
        <v>56.27375581557957</v>
      </c>
      <c r="F4" s="12" t="str">
        <f>IF(Produz.!F4="","",Produz.!F4)</f>
        <v/>
      </c>
      <c r="G4" s="5">
        <f>IF(Produz.!G4="","",Produz.!G4)</f>
        <v>949.8222149088416</v>
      </c>
      <c r="H4" s="12">
        <f>IF(Produz.!H4="","",IF(H3="",G4,G4+H3))</f>
        <v>1453.5013735641955</v>
      </c>
      <c r="I4" s="45">
        <f>IF(Produz.!I4="","",IF(I3="",B4,B4+I3))</f>
        <v>23.685600000000004</v>
      </c>
      <c r="J4" s="37"/>
      <c r="K4" s="32"/>
      <c r="L4" s="32"/>
      <c r="M4" s="6"/>
    </row>
    <row r="5" spans="1:16">
      <c r="A5" s="2" t="s">
        <v>6</v>
      </c>
      <c r="B5" s="30">
        <f>IF(Produz.!B5="","",Produz.!B5)</f>
        <v>33.232799999999997</v>
      </c>
      <c r="C5" s="30">
        <f>IF(Produz.!C5="","",Produz.!C5)</f>
        <v>33.997154399999992</v>
      </c>
      <c r="D5" s="30">
        <f>IF(Produz.!D5="","",Produz.!D5)</f>
        <v>-0.6</v>
      </c>
      <c r="E5" s="12">
        <f>IF(Produz.!E5="","",Produz.!E5)</f>
        <v>58.929017395257489</v>
      </c>
      <c r="F5" s="12" t="str">
        <f>IF(Produz.!F5="","",Produz.!F5)</f>
        <v/>
      </c>
      <c r="G5" s="5">
        <f>IF(Produz.!G5="","",Produz.!G5)</f>
        <v>1958.376249293113</v>
      </c>
      <c r="H5" s="12">
        <f>IF(Produz.!H5="","",IF(H4="",G5,G5+H4))</f>
        <v>3411.8776228573088</v>
      </c>
      <c r="I5" s="45">
        <f>IF(Produz.!I5="","",IF(I4="",B5,B5+I4))</f>
        <v>56.918400000000005</v>
      </c>
      <c r="J5" s="38"/>
      <c r="K5" s="6"/>
    </row>
    <row r="6" spans="1:16">
      <c r="A6" s="2" t="s">
        <v>7</v>
      </c>
      <c r="B6" s="30">
        <f>IF(Produz.!B6="","",Produz.!B6)</f>
        <v>11.685000000000006</v>
      </c>
      <c r="C6" s="30">
        <f>IF(Produz.!C6="","",Produz.!C6)</f>
        <v>11.953755000000005</v>
      </c>
      <c r="D6" s="30">
        <f>IF(Produz.!D6="","",Produz.!D6)</f>
        <v>-0.6</v>
      </c>
      <c r="E6" s="12">
        <f>IF(Produz.!E6="","",Produz.!E6)</f>
        <v>60.587204107304764</v>
      </c>
      <c r="F6" s="12" t="str">
        <f>IF(Produz.!F6="","",Produz.!F6)</f>
        <v/>
      </c>
      <c r="G6" s="5">
        <f>IF(Produz.!G6="","",Produz.!G6)</f>
        <v>707.96147999385653</v>
      </c>
      <c r="H6" s="12">
        <f>IF(Produz.!H6="","",IF(H5="",G6,G6+H5))</f>
        <v>4119.8391028511651</v>
      </c>
      <c r="I6" s="45">
        <f>IF(Produz.!I6="","",IF(I5="",B6,B6+I5))</f>
        <v>68.603400000000008</v>
      </c>
      <c r="J6" s="39"/>
      <c r="K6" s="15"/>
    </row>
    <row r="7" spans="1:16">
      <c r="A7" s="2" t="s">
        <v>8</v>
      </c>
      <c r="B7" s="30">
        <f>IF(Produz.!B7="","",Produz.!B7)</f>
        <v>9.2328000000000028</v>
      </c>
      <c r="C7" s="30">
        <f>IF(Produz.!C7="","",Produz.!C7)</f>
        <v>9.4451544000000016</v>
      </c>
      <c r="D7" s="30">
        <f>IF(Produz.!D7="","",Produz.!D7)</f>
        <v>-0.6</v>
      </c>
      <c r="E7" s="12">
        <f>IF(Produz.!E7="","",Produz.!E7)</f>
        <v>70.095363270830518</v>
      </c>
      <c r="F7" s="12" t="str">
        <f>IF(Produz.!F7="","",Produz.!F7)</f>
        <v/>
      </c>
      <c r="G7" s="5">
        <f>IF(Produz.!G7="","",Produz.!G7)</f>
        <v>647.17647000692421</v>
      </c>
      <c r="H7" s="12">
        <f>IF(Produz.!H7="","",IF(H6="",G7,G7+H6))</f>
        <v>4767.0155728580894</v>
      </c>
      <c r="I7" s="45">
        <f>IF(Produz.!I7="","",IF(I6="",B7,B7+I6))</f>
        <v>77.836200000000005</v>
      </c>
      <c r="J7" s="38"/>
      <c r="K7" s="6"/>
    </row>
    <row r="8" spans="1:16">
      <c r="A8" s="2" t="s">
        <v>9</v>
      </c>
      <c r="B8" s="30">
        <f>IF(Produz.!B8="","",Produz.!B8)</f>
        <v>9.3599999999999989E-2</v>
      </c>
      <c r="C8" s="30">
        <f>IF(Produz.!C8="","",Produz.!C8)</f>
        <v>9.5752799999999985E-2</v>
      </c>
      <c r="D8" s="30">
        <f>IF(Produz.!D8="","",Produz.!D8)</f>
        <v>-0.6</v>
      </c>
      <c r="E8" s="12">
        <f>IF(Produz.!E8="","",Produz.!E8)</f>
        <v>82.348417884615401</v>
      </c>
      <c r="F8" s="12" t="str">
        <f>IF(Produz.!F8="","",Produz.!F8)</f>
        <v/>
      </c>
      <c r="G8" s="5">
        <f>IF(Produz.!G8="","",Produz.!G8)</f>
        <v>7.7078119140000005</v>
      </c>
      <c r="H8" s="12">
        <f>IF(Produz.!H8="","",IF(H7="",G8,G8+H7))</f>
        <v>4774.723384772089</v>
      </c>
      <c r="I8" s="45">
        <f>IF(Produz.!I8="","",IF(I7="",B8,B8+I7))</f>
        <v>77.9298</v>
      </c>
      <c r="J8" s="38"/>
    </row>
    <row r="9" spans="1:16">
      <c r="A9" s="2" t="s">
        <v>10</v>
      </c>
      <c r="B9" s="30">
        <f>IF(Produz.!B9="","",Produz.!B9)</f>
        <v>7.1999999999999989E-3</v>
      </c>
      <c r="C9" s="30">
        <f>IF(Produz.!C9="","",Produz.!C9)</f>
        <v>7.3655999999999982E-3</v>
      </c>
      <c r="D9" s="30">
        <f>IF(Produz.!D9="","",Produz.!D9)</f>
        <v>-0.6</v>
      </c>
      <c r="E9" s="12">
        <f>IF(Produz.!E9="","",Produz.!E9)</f>
        <v>107.4772325</v>
      </c>
      <c r="F9" s="12" t="str">
        <f>IF(Produz.!F9="","",Produz.!F9)</f>
        <v/>
      </c>
      <c r="G9" s="5">
        <f>IF(Produz.!G9="","",Produz.!G9)</f>
        <v>0.77383607399999987</v>
      </c>
      <c r="H9" s="12">
        <f>IF(Produz.!H9="","",IF(H8="",G9,G9+H8))</f>
        <v>4775.4972208460895</v>
      </c>
      <c r="I9" s="45">
        <f>IF(Produz.!I9="","",IF(I8="",B9,B9+I8))</f>
        <v>77.936999999999998</v>
      </c>
      <c r="J9" s="38"/>
      <c r="K9" s="24"/>
    </row>
    <row r="10" spans="1:16">
      <c r="A10" s="2" t="s">
        <v>11</v>
      </c>
      <c r="B10" s="30">
        <f>IF(Produz.!B10="","",Produz.!B10)</f>
        <v>2.3999999999999998E-3</v>
      </c>
      <c r="C10" s="30">
        <f>IF(Produz.!C10="","",Produz.!C10)</f>
        <v>2.4551999999999994E-3</v>
      </c>
      <c r="D10" s="30">
        <f>IF(Produz.!D10="","",Produz.!D10)</f>
        <v>-0.6</v>
      </c>
      <c r="E10" s="12">
        <f>IF(Produz.!E10="","",Produz.!E10)</f>
        <v>127.04637000000001</v>
      </c>
      <c r="F10" s="12" t="str">
        <f>IF(Produz.!F10="","",Produz.!F10)</f>
        <v/>
      </c>
      <c r="G10" s="5">
        <f>IF(Produz.!G10="","",Produz.!G10)</f>
        <v>0.304911288</v>
      </c>
      <c r="H10" s="12">
        <f>IF(Produz.!H10="","",IF(H9="",G10,G10+H9))</f>
        <v>4775.8021321340893</v>
      </c>
      <c r="I10" s="45">
        <f>IF(Produz.!I10="","",IF(I9="",B10,B10+I9))</f>
        <v>77.939399999999992</v>
      </c>
      <c r="J10" s="37"/>
    </row>
    <row r="11" spans="1:16">
      <c r="A11" s="2" t="s">
        <v>12</v>
      </c>
      <c r="B11" s="30">
        <v>3.5999999999999999E-3</v>
      </c>
      <c r="C11" s="30">
        <f>IF(Produz.!C11="","",Produz.!C11)</f>
        <v>3.6827999999999995E-3</v>
      </c>
      <c r="D11" s="30">
        <f>IF(Produz.!D11="","",Produz.!D11)</f>
        <v>-0.6</v>
      </c>
      <c r="E11" s="12">
        <f>IF(Produz.!E11="","",Produz.!E11)</f>
        <v>151.69214500000001</v>
      </c>
      <c r="F11" s="12" t="str">
        <f>IF(Produz.!F11="","",Produz.!F11)</f>
        <v/>
      </c>
      <c r="G11" s="5">
        <v>0.546091722</v>
      </c>
      <c r="H11" s="12">
        <f>IF(Produz.!H11="","",IF(H10="",G11,G11+H10))</f>
        <v>4776.3482238560891</v>
      </c>
      <c r="I11" s="45">
        <f>IF(Produz.!I11="","",IF(I10="",B11,B11+I10))</f>
        <v>77.942999999999998</v>
      </c>
      <c r="J11" s="40"/>
    </row>
    <row r="12" spans="1:16">
      <c r="A12" s="2" t="s">
        <v>13</v>
      </c>
      <c r="B12" s="30">
        <f>IF(Produz.!B12="","",Produz.!B12)</f>
        <v>1.0199999999999999E-2</v>
      </c>
      <c r="C12" s="30">
        <f>IF(Produz.!C12="","",Produz.!C12)</f>
        <v>1.0434599999999999E-2</v>
      </c>
      <c r="D12" s="30">
        <f>IF(Produz.!D12="","",Produz.!D12)</f>
        <v>-0.6</v>
      </c>
      <c r="E12" s="12">
        <f>IF(Produz.!E12="","",Produz.!E12)</f>
        <v>215.27229705882351</v>
      </c>
      <c r="F12" s="12" t="str">
        <f>IF(Produz.!F12="","",Produz.!F12)</f>
        <v/>
      </c>
      <c r="G12" s="5">
        <f>IF(Produz.!G12="","",Produz.!G12)</f>
        <v>2.1957774299999997</v>
      </c>
      <c r="H12" s="12">
        <f>IF(Produz.!H12="","",IF(H11="",G12,G12+H11))</f>
        <v>4778.544001286089</v>
      </c>
      <c r="I12" s="45">
        <f>IF(Produz.!I12="","",IF(I11="",B12,B12+I11))</f>
        <v>77.953199999999995</v>
      </c>
      <c r="J12" s="38"/>
    </row>
    <row r="13" spans="1:16">
      <c r="A13" s="2" t="s">
        <v>14</v>
      </c>
      <c r="B13" s="30">
        <f>IF(Produz.!B13="","",Produz.!B13)</f>
        <v>2E-3</v>
      </c>
      <c r="C13" s="30">
        <f>IF(Produz.!C13="","",Produz.!C13)</f>
        <v>2.0460000000000001E-3</v>
      </c>
      <c r="D13" s="30">
        <f>IF(Produz.!D13="","",Produz.!D13)</f>
        <v>-0.6</v>
      </c>
      <c r="E13" s="12">
        <f>IF(Produz.!E13="","",Produz.!E13)</f>
        <v>179.97638999999998</v>
      </c>
      <c r="F13" s="12" t="str">
        <f>IF(Produz.!F13="","",Produz.!F13)</f>
        <v/>
      </c>
      <c r="G13" s="5">
        <f>IF(Produz.!G13="","",Produz.!G13)</f>
        <v>0.35995277999999997</v>
      </c>
      <c r="H13" s="12">
        <f>IF(Produz.!H13="","",IF(H12="",G13,G13+H12))</f>
        <v>4778.9039540660888</v>
      </c>
      <c r="I13" s="45">
        <f>IF(Produz.!I13="","",IF(I12="",B13,B13+I12))</f>
        <v>77.955199999999991</v>
      </c>
      <c r="J13" s="38"/>
      <c r="M13" s="9"/>
      <c r="P13" s="9"/>
    </row>
    <row r="14" spans="1:16">
      <c r="A14" s="2" t="s">
        <v>15</v>
      </c>
      <c r="B14" s="30">
        <f>IF(Produz.!B14="","",Produz.!B14)</f>
        <v>0</v>
      </c>
      <c r="C14" s="30">
        <f>IF(Produz.!C14="","",Produz.!C14)</f>
        <v>0</v>
      </c>
      <c r="D14" s="30">
        <f>IF(Produz.!D14="","",Produz.!D14)</f>
        <v>-0.6</v>
      </c>
      <c r="E14" s="12" t="str">
        <f>IF(Produz.!E14="","",Produz.!E14)</f>
        <v/>
      </c>
      <c r="F14" s="12" t="str">
        <f>IF(Produz.!F14="","",Produz.!F14)</f>
        <v/>
      </c>
      <c r="G14" s="5">
        <f>IF(Produz.!G14="","",Produz.!G14)</f>
        <v>0</v>
      </c>
      <c r="H14" s="12">
        <f>IF(Produz.!H14="","",IF(H13="",G14,G14+H13))</f>
        <v>4778.9039540660888</v>
      </c>
      <c r="I14" s="45">
        <f>IF(Produz.!I14="","",IF(I13="",B14,B14+I13))</f>
        <v>77.955199999999991</v>
      </c>
      <c r="J14" s="38"/>
    </row>
    <row r="15" spans="1:16">
      <c r="A15" s="7" t="s">
        <v>16</v>
      </c>
      <c r="B15" s="14">
        <f>SUM(B3:B14)</f>
        <v>77.955199999999991</v>
      </c>
      <c r="C15" s="33"/>
      <c r="D15" s="33"/>
      <c r="E15" s="10">
        <f>IF(SUM(B3:B14)=0,"",G15/SUM(B3:B14))</f>
        <v>61.303209459613846</v>
      </c>
      <c r="F15" s="33"/>
      <c r="G15" s="10">
        <f>SUM(G3:G14)</f>
        <v>4778.9039540660888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59" t="s">
        <v>49</v>
      </c>
      <c r="C18" s="56"/>
      <c r="D18" s="57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C6" sqref="C6"/>
    </sheetView>
  </sheetViews>
  <sheetFormatPr defaultRowHeight="13.2"/>
  <cols>
    <col min="1" max="1" width="14.33203125" customWidth="1"/>
  </cols>
  <sheetData>
    <row r="2" spans="1:2">
      <c r="A2" t="s">
        <v>46</v>
      </c>
      <c r="B2">
        <v>12</v>
      </c>
    </row>
    <row r="3" spans="1:2">
      <c r="A3" t="s">
        <v>51</v>
      </c>
      <c r="B3">
        <v>2021</v>
      </c>
    </row>
    <row r="4" spans="1:2">
      <c r="A4" t="s">
        <v>52</v>
      </c>
      <c r="B4" t="s">
        <v>53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5" sqref="H5"/>
    </sheetView>
  </sheetViews>
  <sheetFormatPr defaultRowHeight="13.2"/>
  <sheetData>
    <row r="1" spans="1:9" ht="15.6">
      <c r="A1" s="60" t="str">
        <f>CONCATENATE("PRODUZIONE ENERGIA ELETTRICA MONTE CASALE ANNO ",Parametri!$B$3)</f>
        <v>PRODUZIONE ENERGIA ELETTRICA MONTE CASALE ANNO 2021</v>
      </c>
      <c r="B1" s="56"/>
      <c r="C1" s="56"/>
      <c r="D1" s="56"/>
      <c r="E1" s="56"/>
      <c r="F1" s="56"/>
      <c r="G1" s="56"/>
      <c r="H1" s="56"/>
      <c r="I1" s="57"/>
    </row>
    <row r="2" spans="1:9" ht="41.4" thickBot="1">
      <c r="A2" s="16" t="s">
        <v>0</v>
      </c>
      <c r="B2" s="16" t="s">
        <v>44</v>
      </c>
      <c r="C2" s="16" t="s">
        <v>45</v>
      </c>
      <c r="D2" s="16" t="s">
        <v>17</v>
      </c>
      <c r="E2" s="17" t="s">
        <v>42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2021-09-22T08:48:26Z</cp:lastPrinted>
  <dcterms:created xsi:type="dcterms:W3CDTF">2005-02-07T07:36:11Z</dcterms:created>
  <dcterms:modified xsi:type="dcterms:W3CDTF">2024-07-30T14:58:49Z</dcterms:modified>
</cp:coreProperties>
</file>