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OME\GESTMAN\COMUNI\ENERGIA\ENERGIA ELETTRICA\Produzione\Idroelettrico\Monte Casale\Appalto vendita 2024 - 2027\Dati storici EE immessa\Riepiloghi mensili M.Casale 2021 - 2024 (giugno)\"/>
    </mc:Choice>
  </mc:AlternateContent>
  <bookViews>
    <workbookView xWindow="0" yWindow="0" windowWidth="23040" windowHeight="9096"/>
  </bookViews>
  <sheets>
    <sheet name="Produz." sheetId="1" r:id="rId1"/>
    <sheet name="Fenix Energia" sheetId="2" r:id="rId2"/>
    <sheet name="Parametri" sheetId="3" r:id="rId3"/>
    <sheet name="Dati" sheetId="4" r:id="rId4"/>
  </sheets>
  <definedNames>
    <definedName name="_xlnm.Print_Area" localSheetId="1">'Fenix Energia'!$A$1:$J$19</definedName>
    <definedName name="_xlnm.Print_Area" localSheetId="0">Produz.!$A$1:$J$16</definedName>
  </definedNames>
  <calcPr calcId="152511"/>
</workbook>
</file>

<file path=xl/calcChain.xml><?xml version="1.0" encoding="utf-8"?>
<calcChain xmlns="http://schemas.openxmlformats.org/spreadsheetml/2006/main">
  <c r="A1" i="2" l="1"/>
  <c r="A1" i="1"/>
  <c r="J3" i="1" l="1"/>
  <c r="I13" i="1" l="1"/>
  <c r="D13" i="1"/>
  <c r="C13" i="1"/>
  <c r="F4" i="2"/>
  <c r="F5" i="2"/>
  <c r="F6" i="2"/>
  <c r="F7" i="2"/>
  <c r="F8" i="2"/>
  <c r="F9" i="2"/>
  <c r="F10" i="2"/>
  <c r="F11" i="2"/>
  <c r="F12" i="2"/>
  <c r="F13" i="2"/>
  <c r="C10" i="1" l="1"/>
  <c r="I10" i="1"/>
  <c r="D10" i="1"/>
  <c r="D9" i="1"/>
  <c r="I9" i="1"/>
  <c r="C9" i="1"/>
  <c r="I6" i="1"/>
  <c r="D6" i="1"/>
  <c r="C6" i="1"/>
  <c r="A1" i="4" l="1"/>
  <c r="H13" i="1" l="1"/>
  <c r="E13" i="1"/>
  <c r="F14" i="2"/>
  <c r="H10" i="1" l="1"/>
  <c r="E10" i="1"/>
  <c r="E9" i="1"/>
  <c r="H9" i="1"/>
  <c r="H6" i="1"/>
  <c r="E6" i="1"/>
  <c r="F17" i="1"/>
  <c r="H17" i="1" s="1"/>
  <c r="B17" i="1"/>
  <c r="E17" i="1" s="1"/>
  <c r="B35" i="1"/>
  <c r="C17" i="1" l="1"/>
  <c r="G17" i="1"/>
  <c r="D17" i="1"/>
  <c r="C6" i="2" l="1"/>
  <c r="B6" i="2"/>
  <c r="B6" i="4"/>
  <c r="C6" i="4" l="1"/>
  <c r="D6" i="4"/>
  <c r="D6" i="2"/>
  <c r="E6" i="2" l="1"/>
  <c r="G6" i="2"/>
  <c r="F6" i="4"/>
  <c r="E6" i="4" l="1"/>
  <c r="H6" i="4"/>
  <c r="G6" i="4"/>
  <c r="C10" i="2" l="1"/>
  <c r="B10" i="2"/>
  <c r="B10" i="4"/>
  <c r="C10" i="4" l="1"/>
  <c r="D10" i="4"/>
  <c r="D10" i="2"/>
  <c r="G10" i="2" l="1"/>
  <c r="E10" i="2"/>
  <c r="F10" i="4"/>
  <c r="E10" i="4" l="1"/>
  <c r="H10" i="4"/>
  <c r="G10" i="4"/>
  <c r="B13" i="2" l="1"/>
  <c r="C13" i="2"/>
  <c r="B13" i="4"/>
  <c r="C13" i="4" l="1"/>
  <c r="D13" i="4"/>
  <c r="D13" i="2"/>
  <c r="G13" i="2" l="1"/>
  <c r="E13" i="2"/>
  <c r="F13" i="4"/>
  <c r="E13" i="4" l="1"/>
  <c r="H13" i="4"/>
  <c r="G13" i="4"/>
  <c r="I6" i="2" l="1"/>
  <c r="H6" i="2" l="1"/>
  <c r="I10" i="2" l="1"/>
  <c r="H10" i="2" l="1"/>
  <c r="I13" i="2" l="1"/>
  <c r="H13" i="2" l="1"/>
  <c r="C9" i="2" l="1"/>
  <c r="B9" i="2"/>
  <c r="B9" i="4"/>
  <c r="C9" i="4" l="1"/>
  <c r="D9" i="4"/>
  <c r="I9" i="2"/>
  <c r="D9" i="2"/>
  <c r="E9" i="2" l="1"/>
  <c r="G9" i="2"/>
  <c r="F9" i="4"/>
  <c r="E9" i="4" l="1"/>
  <c r="G9" i="4"/>
  <c r="H9" i="4"/>
  <c r="H9" i="2"/>
  <c r="I3" i="1" l="1"/>
  <c r="D3" i="1"/>
  <c r="C3" i="1"/>
  <c r="C3" i="2" s="1"/>
  <c r="B3" i="2"/>
  <c r="D3" i="2" l="1"/>
  <c r="I3" i="2"/>
  <c r="E3" i="1" l="1"/>
  <c r="E3" i="2" s="1"/>
  <c r="H3" i="1"/>
  <c r="G3" i="2"/>
  <c r="F3" i="4"/>
  <c r="B3" i="4"/>
  <c r="H3" i="2" l="1"/>
  <c r="F15" i="4"/>
  <c r="H3" i="4"/>
  <c r="G3" i="4"/>
  <c r="C3" i="4"/>
  <c r="D3" i="4"/>
  <c r="B15" i="4"/>
  <c r="E3" i="4"/>
  <c r="E15" i="4" l="1"/>
  <c r="I4" i="1" l="1"/>
  <c r="D4" i="1"/>
  <c r="C4" i="1"/>
  <c r="C4" i="2" s="1"/>
  <c r="B4" i="2"/>
  <c r="D4" i="2" l="1"/>
  <c r="I4" i="2"/>
  <c r="H4" i="1" l="1"/>
  <c r="G4" i="2"/>
  <c r="E4" i="1"/>
  <c r="E4" i="2" s="1"/>
  <c r="H4" i="2"/>
  <c r="B4" i="4"/>
  <c r="D4" i="4" l="1"/>
  <c r="C4" i="4"/>
  <c r="F4" i="4"/>
  <c r="G4" i="4" l="1"/>
  <c r="H4" i="4"/>
  <c r="E4" i="4"/>
  <c r="C5" i="1" l="1"/>
  <c r="C5" i="2" s="1"/>
  <c r="D5" i="1"/>
  <c r="I5" i="1"/>
  <c r="B5" i="2"/>
  <c r="B5" i="4"/>
  <c r="C5" i="4" l="1"/>
  <c r="D5" i="4"/>
  <c r="I5" i="2"/>
  <c r="D5" i="2"/>
  <c r="H5" i="1" l="1"/>
  <c r="G5" i="2"/>
  <c r="E5" i="1"/>
  <c r="E5" i="2" s="1"/>
  <c r="E5" i="4"/>
  <c r="F5" i="4"/>
  <c r="H5" i="4" l="1"/>
  <c r="G5" i="4"/>
  <c r="H5" i="2"/>
  <c r="B7" i="4"/>
  <c r="C7" i="1" l="1"/>
  <c r="C7" i="2" s="1"/>
  <c r="I7" i="1"/>
  <c r="D7" i="1"/>
  <c r="B7" i="2"/>
  <c r="D7" i="4"/>
  <c r="C7" i="4"/>
  <c r="D7" i="2" l="1"/>
  <c r="I7" i="2"/>
  <c r="F7" i="4"/>
  <c r="E7" i="1" l="1"/>
  <c r="E7" i="2" s="1"/>
  <c r="E7" i="4"/>
  <c r="G7" i="2"/>
  <c r="H7" i="1"/>
  <c r="H7" i="4"/>
  <c r="G7" i="4"/>
  <c r="H7" i="2" l="1"/>
  <c r="C8" i="1" l="1"/>
  <c r="C8" i="2" s="1"/>
  <c r="D8" i="1"/>
  <c r="I8" i="1"/>
  <c r="I8" i="2" s="1"/>
  <c r="B8" i="2"/>
  <c r="B8" i="4"/>
  <c r="C8" i="4" l="1"/>
  <c r="D8" i="4"/>
  <c r="D8" i="2"/>
  <c r="H8" i="1" l="1"/>
  <c r="G8" i="2"/>
  <c r="E8" i="1"/>
  <c r="E8" i="2" s="1"/>
  <c r="E8" i="4"/>
  <c r="F8" i="4"/>
  <c r="H8" i="4" l="1"/>
  <c r="G8" i="4"/>
  <c r="H8" i="2"/>
  <c r="B11" i="4"/>
  <c r="C11" i="1" l="1"/>
  <c r="C11" i="2" s="1"/>
  <c r="I11" i="1"/>
  <c r="D11" i="1"/>
  <c r="D11" i="4"/>
  <c r="C11" i="4"/>
  <c r="D11" i="2" l="1"/>
  <c r="I11" i="2"/>
  <c r="E11" i="4" l="1"/>
  <c r="H11" i="1"/>
  <c r="H11" i="2" s="1"/>
  <c r="E11" i="1"/>
  <c r="E11" i="2" s="1"/>
  <c r="F11" i="4"/>
  <c r="G11" i="4" l="1"/>
  <c r="H11" i="4"/>
  <c r="B12" i="4"/>
  <c r="C12" i="4" l="1"/>
  <c r="D12" i="4"/>
  <c r="C12" i="1"/>
  <c r="C12" i="2" s="1"/>
  <c r="B12" i="2"/>
  <c r="D12" i="1"/>
  <c r="I12" i="1"/>
  <c r="I12" i="2" l="1"/>
  <c r="D12" i="2"/>
  <c r="F12" i="4"/>
  <c r="H12" i="1" l="1"/>
  <c r="G12" i="2"/>
  <c r="E12" i="1"/>
  <c r="E12" i="2" s="1"/>
  <c r="G12" i="4"/>
  <c r="H12" i="4"/>
  <c r="E12" i="4"/>
  <c r="H12" i="2" l="1"/>
  <c r="D14" i="1" l="1"/>
  <c r="C14" i="1"/>
  <c r="C14" i="2" s="1"/>
  <c r="B14" i="2"/>
  <c r="B15" i="2" s="1"/>
  <c r="I14" i="1"/>
  <c r="B15" i="1"/>
  <c r="B14" i="4"/>
  <c r="D14" i="4" l="1"/>
  <c r="C14" i="4"/>
  <c r="D14" i="2"/>
  <c r="I14" i="2"/>
  <c r="H14" i="1" l="1"/>
  <c r="G14" i="2"/>
  <c r="G15" i="2" s="1"/>
  <c r="E15" i="2" s="1"/>
  <c r="G15" i="1"/>
  <c r="E15" i="1" s="1"/>
  <c r="E14" i="1"/>
  <c r="E14" i="2" s="1"/>
  <c r="E14" i="4"/>
  <c r="F14" i="4"/>
  <c r="G14" i="4" l="1"/>
  <c r="H14" i="4"/>
  <c r="H14" i="2"/>
</calcChain>
</file>

<file path=xl/sharedStrings.xml><?xml version="1.0" encoding="utf-8"?>
<sst xmlns="http://schemas.openxmlformats.org/spreadsheetml/2006/main" count="107" uniqueCount="55">
  <si>
    <t>Mese</t>
  </si>
  <si>
    <t xml:space="preserve">Importo periodo euro </t>
  </si>
  <si>
    <t>Importo progressivo euro</t>
  </si>
  <si>
    <t>Produzione progressiva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</si>
  <si>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</si>
  <si>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</si>
  <si>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</si>
  <si>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</si>
  <si>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</si>
  <si>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</si>
  <si>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</si>
  <si>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</si>
  <si>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</si>
  <si>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</si>
  <si>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</si>
  <si>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</si>
  <si>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TOTALI</t>
  </si>
  <si>
    <t>% sul costo MGP</t>
  </si>
  <si>
    <t>note</t>
  </si>
  <si>
    <t>Servizio di misura</t>
  </si>
  <si>
    <t>Servizio di trasporto</t>
  </si>
  <si>
    <t>Onere CCT Costi per cessione energia (3263)</t>
  </si>
  <si>
    <t>Produzione  MWh</t>
  </si>
  <si>
    <t>storno</t>
  </si>
  <si>
    <t xml:space="preserve">ricalcolo </t>
  </si>
  <si>
    <t>Tassa A.E.E.G.</t>
  </si>
  <si>
    <t>Registro UTF</t>
  </si>
  <si>
    <t>mese</t>
  </si>
  <si>
    <t xml:space="preserve">prodotta </t>
  </si>
  <si>
    <t>ceduta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</si>
  <si>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</si>
  <si>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</si>
  <si>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</si>
  <si>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</si>
  <si>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</si>
  <si>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</si>
  <si>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</si>
  <si>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</si>
  <si>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</si>
  <si>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</si>
  <si>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</si>
  <si>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</si>
  <si>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Importo medio netto euro/Mwh</t>
  </si>
  <si>
    <t>Gestione C.V. G.S.E.</t>
  </si>
  <si>
    <t>Produzione uscita centrale  MWh</t>
  </si>
  <si>
    <t>Produzione con perdite evitate</t>
  </si>
  <si>
    <t>Ultimo mese</t>
  </si>
  <si>
    <t>Incremento contrattuale sul costo MGP</t>
  </si>
  <si>
    <t>Detrazioni per sbilanciamento euro</t>
  </si>
  <si>
    <t>Copia per Fenix Energia</t>
  </si>
  <si>
    <t>Importo medio netto euro/MWh</t>
  </si>
  <si>
    <t>Anno</t>
  </si>
  <si>
    <t>Riferimento</t>
  </si>
  <si>
    <t>Rif.a. 12272 del 11/12/2018</t>
  </si>
  <si>
    <t>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</si>
</sst>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>
    <font>
      <sz val="10"/>
      <name val="CG Omega"/>
    </font>
    <font>
      <sz val="10"/>
      <name val="CG Omega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G Omega"/>
      <family val="2"/>
    </font>
    <font>
      <b/>
      <sz val="10"/>
      <name val="CG Omega"/>
      <family val="2"/>
    </font>
    <font>
      <b/>
      <sz val="10"/>
      <name val="CG Omeg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5" fillId="0" borderId="1" xfId="0" applyNumberFormat="1" applyFont="1" applyBorder="1"/>
    <xf numFmtId="14" fontId="5" fillId="0" borderId="2" xfId="0" applyNumberFormat="1" applyFont="1" applyBorder="1"/>
    <xf numFmtId="2" fontId="0" fillId="0" borderId="1" xfId="0" applyNumberFormat="1" applyBorder="1"/>
    <xf numFmtId="2" fontId="7" fillId="0" borderId="0" xfId="0" applyNumberFormat="1" applyFont="1" applyBorder="1"/>
    <xf numFmtId="0" fontId="0" fillId="0" borderId="0" xfId="0" applyBorder="1"/>
    <xf numFmtId="0" fontId="4" fillId="0" borderId="1" xfId="0" applyFont="1" applyBorder="1"/>
    <xf numFmtId="2" fontId="0" fillId="0" borderId="3" xfId="0" applyNumberFormat="1" applyBorder="1"/>
    <xf numFmtId="2" fontId="0" fillId="0" borderId="0" xfId="0" applyNumberFormat="1"/>
    <xf numFmtId="2" fontId="8" fillId="0" borderId="1" xfId="0" applyNumberFormat="1" applyFont="1" applyBorder="1"/>
    <xf numFmtId="2" fontId="9" fillId="0" borderId="1" xfId="0" applyNumberFormat="1" applyFont="1" applyBorder="1"/>
    <xf numFmtId="2" fontId="0" fillId="0" borderId="0" xfId="0" applyNumberFormat="1" applyBorder="1"/>
    <xf numFmtId="164" fontId="0" fillId="0" borderId="0" xfId="0" applyNumberFormat="1"/>
    <xf numFmtId="164" fontId="9" fillId="0" borderId="1" xfId="0" applyNumberFormat="1" applyFont="1" applyBorder="1"/>
    <xf numFmtId="2" fontId="8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2" fontId="8" fillId="0" borderId="0" xfId="0" applyNumberFormat="1" applyFont="1" applyBorder="1" applyAlignment="1"/>
    <xf numFmtId="0" fontId="6" fillId="0" borderId="0" xfId="0" applyFont="1" applyBorder="1" applyAlignment="1"/>
    <xf numFmtId="1" fontId="3" fillId="0" borderId="5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164" fontId="0" fillId="0" borderId="0" xfId="0" applyNumberFormat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1" xfId="0" applyNumberFormat="1" applyFont="1" applyBorder="1"/>
    <xf numFmtId="2" fontId="8" fillId="0" borderId="3" xfId="0" applyNumberFormat="1" applyFont="1" applyBorder="1"/>
    <xf numFmtId="0" fontId="8" fillId="0" borderId="3" xfId="0" applyFont="1" applyBorder="1"/>
    <xf numFmtId="0" fontId="0" fillId="0" borderId="9" xfId="0" applyBorder="1"/>
    <xf numFmtId="2" fontId="8" fillId="0" borderId="10" xfId="0" applyNumberFormat="1" applyFont="1" applyBorder="1"/>
    <xf numFmtId="0" fontId="0" fillId="0" borderId="10" xfId="0" applyBorder="1"/>
    <xf numFmtId="0" fontId="7" fillId="0" borderId="10" xfId="0" applyFont="1" applyBorder="1"/>
    <xf numFmtId="0" fontId="8" fillId="0" borderId="10" xfId="0" applyFont="1" applyBorder="1"/>
    <xf numFmtId="0" fontId="0" fillId="0" borderId="2" xfId="0" applyBorder="1"/>
    <xf numFmtId="2" fontId="0" fillId="0" borderId="11" xfId="0" applyNumberFormat="1" applyBorder="1"/>
    <xf numFmtId="0" fontId="8" fillId="0" borderId="0" xfId="0" applyFont="1"/>
    <xf numFmtId="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0" fontId="8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1" applyNumberFormat="1" applyFont="1"/>
    <xf numFmtId="2" fontId="1" fillId="0" borderId="3" xfId="0" applyNumberFormat="1" applyFont="1" applyBorder="1"/>
    <xf numFmtId="2" fontId="8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workbookViewId="0">
      <selection activeCell="J14" sqref="J14"/>
    </sheetView>
  </sheetViews>
  <sheetFormatPr defaultRowHeight="13.2"/>
  <cols>
    <col min="2" max="2" width="11.44140625" customWidth="1"/>
    <col min="3" max="3" width="11" customWidth="1"/>
    <col min="4" max="4" width="10.6640625" customWidth="1"/>
    <col min="5" max="5" width="10.6640625" style="9" customWidth="1"/>
    <col min="6" max="6" width="13.33203125" customWidth="1"/>
    <col min="7" max="9" width="13" customWidth="1"/>
    <col min="10" max="10" width="28.6640625" customWidth="1"/>
  </cols>
  <sheetData>
    <row r="1" spans="1:17" ht="41.25" customHeight="1">
      <c r="A1" s="58" t="str">
        <f>CONCATENATE("VENDITA ENERGIA ELETTRICA MONTE CASALE ANNO ",Parametri!B3)</f>
        <v>VENDITA ENERGIA ELETTRICA MONTE CASALE ANNO 2021</v>
      </c>
      <c r="B1" s="58"/>
      <c r="C1" s="58"/>
      <c r="D1" s="58"/>
      <c r="E1" s="58"/>
      <c r="F1" s="58"/>
      <c r="G1" s="58"/>
      <c r="H1" s="58"/>
      <c r="I1" s="58"/>
      <c r="J1" s="58"/>
    </row>
    <row r="2" spans="1:17" ht="51" customHeight="1">
      <c r="A2" s="48" t="s">
        <v>0</v>
      </c>
      <c r="B2" s="48" t="s">
        <v>44</v>
      </c>
      <c r="C2" s="48" t="s">
        <v>45</v>
      </c>
      <c r="D2" s="48" t="s">
        <v>47</v>
      </c>
      <c r="E2" s="49" t="s">
        <v>50</v>
      </c>
      <c r="F2" s="49" t="s">
        <v>48</v>
      </c>
      <c r="G2" s="49" t="s">
        <v>1</v>
      </c>
      <c r="H2" s="23" t="s">
        <v>2</v>
      </c>
      <c r="I2" s="23" t="s">
        <v>3</v>
      </c>
      <c r="J2" s="23" t="s">
        <v>18</v>
      </c>
      <c r="K2" s="1" t="s">
        <v>19</v>
      </c>
      <c r="L2" s="1" t="s">
        <v>20</v>
      </c>
      <c r="M2" s="1" t="s">
        <v>21</v>
      </c>
      <c r="N2" s="25" t="s">
        <v>24</v>
      </c>
      <c r="O2" s="26" t="s">
        <v>23</v>
      </c>
      <c r="P2" s="25" t="s">
        <v>25</v>
      </c>
      <c r="Q2" s="1" t="s">
        <v>43</v>
      </c>
    </row>
    <row r="3" spans="1:17">
      <c r="A3" s="3" t="s">
        <v>4</v>
      </c>
      <c r="B3" s="13">
        <v>625.37639999999988</v>
      </c>
      <c r="C3" s="13">
        <f t="shared" ref="C3:C13" si="0">IF(B3="","",B3*1.023)</f>
        <v>639.76005719999978</v>
      </c>
      <c r="D3" s="50">
        <f t="shared" ref="D3:D13" si="1">IF(B3="","",0.25)</f>
        <v>0.25</v>
      </c>
      <c r="E3" s="9">
        <f t="shared" ref="E3:E13" si="2">IF(B3="","",G3/B3)</f>
        <v>63.196527857643687</v>
      </c>
      <c r="F3" s="44"/>
      <c r="G3" s="5">
        <v>39521.617084112913</v>
      </c>
      <c r="H3" s="9">
        <f>G3</f>
        <v>39521.617084112913</v>
      </c>
      <c r="I3" s="45">
        <f>B3</f>
        <v>625.37639999999988</v>
      </c>
      <c r="J3" s="51" t="str">
        <f>Parametri!$B$4</f>
        <v>Rif.a. 12272 del 11/12/2018</v>
      </c>
    </row>
    <row r="4" spans="1:17">
      <c r="A4" s="2" t="s">
        <v>5</v>
      </c>
      <c r="B4" s="13">
        <v>561.70349999999985</v>
      </c>
      <c r="C4" s="13">
        <f t="shared" si="0"/>
        <v>574.62268049999977</v>
      </c>
      <c r="D4" s="50">
        <f t="shared" si="1"/>
        <v>0.25</v>
      </c>
      <c r="E4" s="9">
        <f t="shared" si="2"/>
        <v>58.98829399962289</v>
      </c>
      <c r="F4" s="44"/>
      <c r="G4" s="5">
        <v>33133.931198617167</v>
      </c>
      <c r="H4" s="9">
        <f t="shared" ref="H4:H13" si="3">IF(G4="","",G4+H3)</f>
        <v>72655.548282730073</v>
      </c>
      <c r="I4" s="45">
        <f t="shared" ref="I4:I13" si="4">IF(B4="","",B4+I3)</f>
        <v>1187.0798999999997</v>
      </c>
      <c r="J4" s="54" t="s">
        <v>54</v>
      </c>
    </row>
    <row r="5" spans="1:17">
      <c r="A5" s="2" t="s">
        <v>6</v>
      </c>
      <c r="B5" s="13">
        <v>635.4426000000002</v>
      </c>
      <c r="C5" s="13">
        <f t="shared" si="0"/>
        <v>650.05777980000016</v>
      </c>
      <c r="D5" s="50">
        <f t="shared" si="1"/>
        <v>0.25</v>
      </c>
      <c r="E5" s="9">
        <f t="shared" si="2"/>
        <v>61.758739284199642</v>
      </c>
      <c r="F5" s="44"/>
      <c r="G5" s="5">
        <v>39244.133863473973</v>
      </c>
      <c r="H5" s="9">
        <f t="shared" si="3"/>
        <v>111899.68214620405</v>
      </c>
      <c r="I5" s="45">
        <f t="shared" si="4"/>
        <v>1822.5225</v>
      </c>
      <c r="J5" s="54" t="s">
        <v>54</v>
      </c>
      <c r="Q5" s="43"/>
    </row>
    <row r="6" spans="1:17">
      <c r="A6" s="2" t="s">
        <v>7</v>
      </c>
      <c r="B6" s="13">
        <v>614.16210000000035</v>
      </c>
      <c r="C6" s="13">
        <f t="shared" si="0"/>
        <v>628.28782830000034</v>
      </c>
      <c r="D6" s="50">
        <f t="shared" si="1"/>
        <v>0.25</v>
      </c>
      <c r="E6" s="9">
        <f t="shared" si="2"/>
        <v>70.916858429517504</v>
      </c>
      <c r="F6" s="44"/>
      <c r="G6" s="5">
        <v>43554.4466984752</v>
      </c>
      <c r="H6" s="9">
        <f t="shared" si="3"/>
        <v>155454.12884467925</v>
      </c>
      <c r="I6" s="45">
        <f t="shared" si="4"/>
        <v>2436.6846000000005</v>
      </c>
      <c r="J6" s="54" t="s">
        <v>54</v>
      </c>
      <c r="M6" s="6"/>
      <c r="N6" s="27"/>
      <c r="O6" s="15"/>
      <c r="P6" s="6"/>
    </row>
    <row r="7" spans="1:17">
      <c r="A7" s="2" t="s">
        <v>8</v>
      </c>
      <c r="B7" s="13">
        <v>624.33240000000058</v>
      </c>
      <c r="C7" s="13">
        <f t="shared" si="0"/>
        <v>638.69204520000051</v>
      </c>
      <c r="D7" s="50">
        <f t="shared" si="1"/>
        <v>0.25</v>
      </c>
      <c r="E7" s="9">
        <f t="shared" si="2"/>
        <v>71.190084356474912</v>
      </c>
      <c r="F7" s="44"/>
      <c r="G7" s="5">
        <v>44446.276222480483</v>
      </c>
      <c r="H7" s="9">
        <f t="shared" si="3"/>
        <v>199900.40506715974</v>
      </c>
      <c r="I7" s="45">
        <f t="shared" si="4"/>
        <v>3061.0170000000012</v>
      </c>
      <c r="J7" s="54" t="s">
        <v>54</v>
      </c>
      <c r="M7" s="6"/>
      <c r="N7" s="6"/>
      <c r="O7" s="6"/>
      <c r="P7" s="6"/>
    </row>
    <row r="8" spans="1:17">
      <c r="A8" s="2" t="s">
        <v>9</v>
      </c>
      <c r="B8" s="13">
        <v>610.12379999999996</v>
      </c>
      <c r="C8" s="13">
        <f t="shared" si="0"/>
        <v>624.15664739999988</v>
      </c>
      <c r="D8" s="50">
        <f t="shared" si="1"/>
        <v>0.25</v>
      </c>
      <c r="E8" s="9">
        <f t="shared" si="2"/>
        <v>84.540627058344469</v>
      </c>
      <c r="F8" s="44"/>
      <c r="G8" s="5">
        <v>51580.248635219948</v>
      </c>
      <c r="H8" s="9">
        <f t="shared" si="3"/>
        <v>251480.65370237967</v>
      </c>
      <c r="I8" s="45">
        <f t="shared" si="4"/>
        <v>3671.140800000001</v>
      </c>
      <c r="J8" s="54" t="s">
        <v>54</v>
      </c>
      <c r="M8" s="6"/>
      <c r="N8" s="6"/>
      <c r="O8" s="6"/>
      <c r="P8" s="32"/>
      <c r="Q8" s="32"/>
    </row>
    <row r="9" spans="1:17">
      <c r="A9" s="2" t="s">
        <v>10</v>
      </c>
      <c r="B9" s="13">
        <v>630.6228000000001</v>
      </c>
      <c r="C9" s="13">
        <f t="shared" si="0"/>
        <v>645.12712440000007</v>
      </c>
      <c r="D9" s="50">
        <f t="shared" si="1"/>
        <v>0.25</v>
      </c>
      <c r="E9" s="9">
        <f t="shared" si="2"/>
        <v>102.98095249410326</v>
      </c>
      <c r="F9" s="44"/>
      <c r="G9" s="5">
        <v>64942.136608498397</v>
      </c>
      <c r="H9" s="9">
        <f t="shared" si="3"/>
        <v>316422.79031087807</v>
      </c>
      <c r="I9" s="45">
        <f t="shared" si="4"/>
        <v>4301.7636000000011</v>
      </c>
      <c r="J9" s="54" t="s">
        <v>54</v>
      </c>
      <c r="M9" s="6"/>
      <c r="N9" s="6"/>
      <c r="O9" s="6"/>
      <c r="P9" s="24"/>
    </row>
    <row r="10" spans="1:17">
      <c r="A10" s="2" t="s">
        <v>11</v>
      </c>
      <c r="B10" s="13">
        <v>629.11319999999932</v>
      </c>
      <c r="C10" s="13">
        <f t="shared" si="0"/>
        <v>643.58280359999924</v>
      </c>
      <c r="D10" s="50">
        <f t="shared" si="1"/>
        <v>0.25</v>
      </c>
      <c r="E10" s="9">
        <f t="shared" si="2"/>
        <v>108.40528852885457</v>
      </c>
      <c r="F10" s="44"/>
      <c r="G10" s="5">
        <v>68199.197963310915</v>
      </c>
      <c r="H10" s="9">
        <f t="shared" si="3"/>
        <v>384621.988274189</v>
      </c>
      <c r="I10" s="45">
        <f t="shared" si="4"/>
        <v>4930.8768</v>
      </c>
      <c r="J10" s="54" t="s">
        <v>54</v>
      </c>
    </row>
    <row r="11" spans="1:17">
      <c r="A11" s="2" t="s">
        <v>12</v>
      </c>
      <c r="B11" s="13">
        <v>585.91376300000036</v>
      </c>
      <c r="C11" s="13">
        <f t="shared" si="0"/>
        <v>599.38977954900031</v>
      </c>
      <c r="D11" s="50">
        <f t="shared" si="1"/>
        <v>0.25</v>
      </c>
      <c r="E11" s="9">
        <f t="shared" si="2"/>
        <v>162.11363583265026</v>
      </c>
      <c r="F11" s="44"/>
      <c r="G11" s="5">
        <v>94984.610404319814</v>
      </c>
      <c r="H11" s="9">
        <f t="shared" si="3"/>
        <v>479606.59867850883</v>
      </c>
      <c r="I11" s="45">
        <f t="shared" si="4"/>
        <v>5516.7905630000005</v>
      </c>
      <c r="J11" s="54" t="s">
        <v>54</v>
      </c>
    </row>
    <row r="12" spans="1:17">
      <c r="A12" s="2" t="s">
        <v>13</v>
      </c>
      <c r="B12" s="13">
        <v>600.39837300000033</v>
      </c>
      <c r="C12" s="13">
        <f t="shared" si="0"/>
        <v>614.20753557900025</v>
      </c>
      <c r="D12" s="50">
        <f t="shared" si="1"/>
        <v>0.25</v>
      </c>
      <c r="E12" s="9">
        <f t="shared" si="2"/>
        <v>223.8447357347942</v>
      </c>
      <c r="F12" s="44"/>
      <c r="G12" s="5">
        <v>134396.01513978548</v>
      </c>
      <c r="H12" s="9">
        <f t="shared" si="3"/>
        <v>614002.61381829437</v>
      </c>
      <c r="I12" s="45">
        <f t="shared" si="4"/>
        <v>6117.1889360000005</v>
      </c>
      <c r="J12" s="54" t="s">
        <v>54</v>
      </c>
    </row>
    <row r="13" spans="1:17">
      <c r="A13" s="2" t="s">
        <v>14</v>
      </c>
      <c r="B13" s="13">
        <v>511.52300000000002</v>
      </c>
      <c r="C13" s="13">
        <f t="shared" si="0"/>
        <v>523.28802899999994</v>
      </c>
      <c r="D13" s="50">
        <f t="shared" si="1"/>
        <v>0.25</v>
      </c>
      <c r="E13" s="9">
        <f t="shared" si="2"/>
        <v>230.63064845512841</v>
      </c>
      <c r="F13" s="44"/>
      <c r="G13" s="5">
        <v>117972.88118971266</v>
      </c>
      <c r="H13" s="9">
        <f t="shared" si="3"/>
        <v>731975.49500800704</v>
      </c>
      <c r="I13" s="45">
        <f t="shared" si="4"/>
        <v>6628.7119360000006</v>
      </c>
      <c r="J13" s="54" t="s">
        <v>54</v>
      </c>
    </row>
    <row r="14" spans="1:17">
      <c r="A14" s="2" t="s">
        <v>15</v>
      </c>
      <c r="B14" s="13">
        <v>549.88510900000051</v>
      </c>
      <c r="C14" s="13">
        <f t="shared" ref="C14" si="5">IF(B14="","",B14*1.023)</f>
        <v>562.53246650700044</v>
      </c>
      <c r="D14" s="50">
        <f t="shared" ref="D14" si="6">IF(B14="","",0.25)</f>
        <v>0.25</v>
      </c>
      <c r="E14" s="9">
        <f t="shared" ref="E14" si="7">IF(B14="","",G14/B14)</f>
        <v>293.56945671023976</v>
      </c>
      <c r="F14" s="44"/>
      <c r="G14" s="5">
        <v>161429.47270218111</v>
      </c>
      <c r="H14" s="9">
        <f t="shared" ref="H14" si="8">IF(G14="","",G14+H13)</f>
        <v>893404.96771018812</v>
      </c>
      <c r="I14" s="45">
        <f t="shared" ref="I14" si="9">IF(B14="","",B14+I13)</f>
        <v>7178.5970450000013</v>
      </c>
      <c r="J14" s="54" t="s">
        <v>54</v>
      </c>
    </row>
    <row r="15" spans="1:17">
      <c r="A15" s="7" t="s">
        <v>16</v>
      </c>
      <c r="B15" s="11">
        <f>SUM(B3:B14)</f>
        <v>7178.5970450000013</v>
      </c>
      <c r="C15" s="11"/>
      <c r="D15" s="33"/>
      <c r="E15" s="10">
        <f>G15/B15</f>
        <v>124.45397925385126</v>
      </c>
      <c r="F15" s="33"/>
      <c r="G15" s="11">
        <f>SUM(G3:G14)</f>
        <v>893404.96771018812</v>
      </c>
      <c r="H15" s="10"/>
      <c r="I15" s="46"/>
      <c r="J15" s="4"/>
    </row>
    <row r="17" spans="1:8">
      <c r="B17" s="13" t="str">
        <f ca="1">IF((ROW($A17) - 2)&gt;Parametri!$B$2,"",INDIRECT(CONCATENATE("[2015",TEXT(ROW($A17) - 2,"00"),"_IT001E00221192_Calcoli.xls]Calcoli!$D$748")) / 1000)</f>
        <v/>
      </c>
      <c r="C17" s="13" t="str">
        <f ca="1">IF(B17="","",B17*1.024)</f>
        <v/>
      </c>
      <c r="D17" s="13" t="str">
        <f ca="1">IF(B17="","",0.6)</f>
        <v/>
      </c>
      <c r="E17" s="9" t="str">
        <f ca="1">IF(B17="","",F17/B17)</f>
        <v/>
      </c>
      <c r="F17" s="5" t="str">
        <f ca="1">IF((ROW($A17) - 2)&gt;Parametri!$B$2,"",INDIRECT(CONCATENATE("[2015",TEXT(ROW($A17) - 2,"00"),"_IT001E00221192_Calcoli.xls]Calcoli!$F$748")))</f>
        <v/>
      </c>
      <c r="G17" s="9" t="str">
        <f ca="1">IF(F17="","",G16+F17)</f>
        <v/>
      </c>
      <c r="H17" s="12" t="str">
        <f ca="1">IF(F17="","",H16+B17)</f>
        <v/>
      </c>
    </row>
    <row r="20" spans="1:8">
      <c r="A20" s="55" t="s">
        <v>26</v>
      </c>
      <c r="B20" s="56"/>
      <c r="C20" s="57"/>
    </row>
    <row r="22" spans="1:8">
      <c r="A22" s="28" t="s">
        <v>27</v>
      </c>
      <c r="B22" s="28" t="s">
        <v>28</v>
      </c>
      <c r="C22" s="28" t="s">
        <v>29</v>
      </c>
    </row>
    <row r="23" spans="1:8">
      <c r="A23" t="s">
        <v>30</v>
      </c>
    </row>
    <row r="24" spans="1:8">
      <c r="A24" t="s">
        <v>31</v>
      </c>
    </row>
    <row r="25" spans="1:8">
      <c r="A25" t="s">
        <v>32</v>
      </c>
    </row>
    <row r="26" spans="1:8">
      <c r="A26" t="s">
        <v>33</v>
      </c>
    </row>
    <row r="27" spans="1:8">
      <c r="A27" t="s">
        <v>34</v>
      </c>
    </row>
    <row r="28" spans="1:8">
      <c r="A28" t="s">
        <v>35</v>
      </c>
    </row>
    <row r="29" spans="1:8">
      <c r="A29" t="s">
        <v>36</v>
      </c>
    </row>
    <row r="30" spans="1:8">
      <c r="A30" t="s">
        <v>37</v>
      </c>
    </row>
    <row r="31" spans="1:8">
      <c r="A31" t="s">
        <v>38</v>
      </c>
    </row>
    <row r="32" spans="1:8">
      <c r="A32" t="s">
        <v>39</v>
      </c>
    </row>
    <row r="33" spans="1:2">
      <c r="A33" t="s">
        <v>40</v>
      </c>
    </row>
    <row r="34" spans="1:2">
      <c r="A34" t="s">
        <v>41</v>
      </c>
    </row>
    <row r="35" spans="1:2">
      <c r="B35" s="29">
        <f>SUM(B23:B34)</f>
        <v>0</v>
      </c>
    </row>
  </sheetData>
  <mergeCells count="2">
    <mergeCell ref="A20:C20"/>
    <mergeCell ref="A1:J1"/>
  </mergeCells>
  <pageMargins left="1" right="0.75" top="1.8" bottom="1" header="0.5" footer="0.5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opLeftCell="A10" workbookViewId="0">
      <selection activeCell="G11" sqref="G11"/>
    </sheetView>
  </sheetViews>
  <sheetFormatPr defaultRowHeight="13.2"/>
  <cols>
    <col min="1" max="1" width="10.109375" customWidth="1"/>
    <col min="2" max="2" width="12.33203125" customWidth="1"/>
    <col min="3" max="3" width="11.44140625" customWidth="1"/>
    <col min="4" max="4" width="11.5546875" customWidth="1"/>
    <col min="5" max="5" width="12.88671875" style="9" customWidth="1"/>
    <col min="6" max="6" width="13" customWidth="1"/>
    <col min="7" max="7" width="12.109375" customWidth="1"/>
    <col min="8" max="8" width="12.6640625" customWidth="1"/>
    <col min="9" max="9" width="13.5546875" style="13" customWidth="1"/>
    <col min="10" max="10" width="29.44140625" customWidth="1"/>
  </cols>
  <sheetData>
    <row r="1" spans="1:16" ht="41.25" customHeight="1">
      <c r="A1" s="58" t="str">
        <f>CONCATENATE("VENDITA ENERGIA ELETTRICA MONTE CASALE ANNO ",Parametri!B3)</f>
        <v>VENDITA ENERGIA ELETTRICA MONTE CASALE ANNO 2021</v>
      </c>
      <c r="B1" s="58"/>
      <c r="C1" s="58"/>
      <c r="D1" s="58"/>
      <c r="E1" s="58"/>
      <c r="F1" s="58"/>
      <c r="G1" s="58"/>
      <c r="H1" s="58"/>
      <c r="I1" s="58"/>
      <c r="J1" s="58"/>
    </row>
    <row r="2" spans="1:16" ht="45.75" customHeight="1" thickBot="1">
      <c r="A2" s="31" t="s">
        <v>0</v>
      </c>
      <c r="B2" s="16" t="s">
        <v>22</v>
      </c>
      <c r="C2" s="16" t="s">
        <v>45</v>
      </c>
      <c r="D2" s="48" t="s">
        <v>47</v>
      </c>
      <c r="E2" s="17" t="s">
        <v>42</v>
      </c>
      <c r="F2" s="17" t="s">
        <v>48</v>
      </c>
      <c r="G2" s="17" t="s">
        <v>1</v>
      </c>
      <c r="H2" s="18" t="s">
        <v>2</v>
      </c>
      <c r="I2" s="53" t="s">
        <v>3</v>
      </c>
      <c r="J2" s="23" t="s">
        <v>18</v>
      </c>
      <c r="K2" s="47"/>
    </row>
    <row r="3" spans="1:16" ht="12.75" customHeight="1">
      <c r="A3" s="3" t="s">
        <v>4</v>
      </c>
      <c r="B3" s="30">
        <f>IF(Produz.!B3="","",Produz.!B3)</f>
        <v>625.37639999999988</v>
      </c>
      <c r="C3" s="30">
        <f>IF(Produz.!C3="","",Produz.!C3)</f>
        <v>639.76005719999978</v>
      </c>
      <c r="D3" s="30">
        <f>IF(Produz.!D3="","",Produz.!D3)</f>
        <v>0.25</v>
      </c>
      <c r="E3" s="12">
        <f>IF(Produz.!E3="","",Produz.!E3)</f>
        <v>63.196527857643687</v>
      </c>
      <c r="F3" s="12"/>
      <c r="G3" s="5">
        <f>IF(Produz.!G3="","",Produz.!G3)</f>
        <v>39521.617084112913</v>
      </c>
      <c r="H3" s="12">
        <f>IF(Produz.!H3="","",G3)</f>
        <v>39521.617084112913</v>
      </c>
      <c r="I3" s="45">
        <f>IF(Produz.!I3="","",B3)</f>
        <v>625.37639999999988</v>
      </c>
      <c r="J3" s="36"/>
      <c r="K3" s="6"/>
    </row>
    <row r="4" spans="1:16">
      <c r="A4" s="2" t="s">
        <v>5</v>
      </c>
      <c r="B4" s="30">
        <f>IF(Produz.!B4="","",Produz.!B4)</f>
        <v>561.70349999999985</v>
      </c>
      <c r="C4" s="30">
        <f>IF(Produz.!C4="","",Produz.!C4)</f>
        <v>574.62268049999977</v>
      </c>
      <c r="D4" s="30">
        <f>IF(Produz.!D4="","",Produz.!D4)</f>
        <v>0.25</v>
      </c>
      <c r="E4" s="12">
        <f>IF(Produz.!E4="","",Produz.!E4)</f>
        <v>58.98829399962289</v>
      </c>
      <c r="F4" s="12" t="str">
        <f>IF(Produz.!F4="","",Produz.!F4)</f>
        <v/>
      </c>
      <c r="G4" s="5">
        <f>IF(Produz.!G4="","",Produz.!G4)</f>
        <v>33133.931198617167</v>
      </c>
      <c r="H4" s="12">
        <f>IF(Produz.!H4="","",G4+H3)</f>
        <v>72655.548282730073</v>
      </c>
      <c r="I4" s="45">
        <f>IF(Produz.!I4="","",B4+I3)</f>
        <v>1187.0798999999997</v>
      </c>
      <c r="J4" s="37"/>
      <c r="K4" s="32"/>
      <c r="L4" s="32"/>
      <c r="M4" s="6"/>
    </row>
    <row r="5" spans="1:16">
      <c r="A5" s="2" t="s">
        <v>6</v>
      </c>
      <c r="B5" s="30">
        <f>IF(Produz.!B5="","",Produz.!B5)</f>
        <v>635.4426000000002</v>
      </c>
      <c r="C5" s="30">
        <f>IF(Produz.!C5="","",Produz.!C5)</f>
        <v>650.05777980000016</v>
      </c>
      <c r="D5" s="30">
        <f>IF(Produz.!D5="","",Produz.!D5)</f>
        <v>0.25</v>
      </c>
      <c r="E5" s="12">
        <f>IF(Produz.!E5="","",Produz.!E5)</f>
        <v>61.758739284199642</v>
      </c>
      <c r="F5" s="12" t="str">
        <f>IF(Produz.!F5="","",Produz.!F5)</f>
        <v/>
      </c>
      <c r="G5" s="5">
        <f>IF(Produz.!G5="","",Produz.!G5)</f>
        <v>39244.133863473973</v>
      </c>
      <c r="H5" s="12">
        <f>IF(Produz.!H5="","",G5+H4)</f>
        <v>111899.68214620405</v>
      </c>
      <c r="I5" s="45">
        <f>IF(Produz.!I5="","",B5+I4)</f>
        <v>1822.5225</v>
      </c>
      <c r="J5" s="38"/>
      <c r="K5" s="6"/>
    </row>
    <row r="6" spans="1:16">
      <c r="A6" s="2" t="s">
        <v>7</v>
      </c>
      <c r="B6" s="30">
        <f>IF(Produz.!B6="","",Produz.!B6)</f>
        <v>614.16210000000035</v>
      </c>
      <c r="C6" s="30">
        <f>IF(Produz.!C6="","",Produz.!C6)</f>
        <v>628.28782830000034</v>
      </c>
      <c r="D6" s="30">
        <f>IF(Produz.!D6="","",Produz.!D6)</f>
        <v>0.25</v>
      </c>
      <c r="E6" s="12">
        <f>IF(Produz.!E6="","",Produz.!E6)</f>
        <v>70.916858429517504</v>
      </c>
      <c r="F6" s="12" t="str">
        <f>IF(Produz.!F6="","",Produz.!F6)</f>
        <v/>
      </c>
      <c r="G6" s="5">
        <f>IF(Produz.!G6="","",Produz.!G6)</f>
        <v>43554.4466984752</v>
      </c>
      <c r="H6" s="12">
        <f>IF(Produz.!H6="","",G6+H5)</f>
        <v>155454.12884467925</v>
      </c>
      <c r="I6" s="45">
        <f>IF(Produz.!I6="","",B6+I5)</f>
        <v>2436.6846000000005</v>
      </c>
      <c r="J6" s="39"/>
      <c r="K6" s="15"/>
    </row>
    <row r="7" spans="1:16">
      <c r="A7" s="2" t="s">
        <v>8</v>
      </c>
      <c r="B7" s="30">
        <f>IF(Produz.!B7="","",Produz.!B7)</f>
        <v>624.33240000000058</v>
      </c>
      <c r="C7" s="30">
        <f>IF(Produz.!C7="","",Produz.!C7)</f>
        <v>638.69204520000051</v>
      </c>
      <c r="D7" s="30">
        <f>IF(Produz.!D7="","",Produz.!D7)</f>
        <v>0.25</v>
      </c>
      <c r="E7" s="12">
        <f>IF(Produz.!E7="","",Produz.!E7)</f>
        <v>71.190084356474912</v>
      </c>
      <c r="F7" s="12" t="str">
        <f>IF(Produz.!F7="","",Produz.!F7)</f>
        <v/>
      </c>
      <c r="G7" s="5">
        <f>IF(Produz.!G7="","",Produz.!G7)</f>
        <v>44446.276222480483</v>
      </c>
      <c r="H7" s="12">
        <f>IF(Produz.!H7="","",G7+H6)</f>
        <v>199900.40506715974</v>
      </c>
      <c r="I7" s="45">
        <f>IF(Produz.!I7="","",B7+I6)</f>
        <v>3061.0170000000012</v>
      </c>
      <c r="J7" s="38"/>
      <c r="K7" s="6"/>
    </row>
    <row r="8" spans="1:16">
      <c r="A8" s="2" t="s">
        <v>9</v>
      </c>
      <c r="B8" s="30">
        <f>IF(Produz.!B8="","",Produz.!B8)</f>
        <v>610.12379999999996</v>
      </c>
      <c r="C8" s="30">
        <f>IF(Produz.!C8="","",Produz.!C8)</f>
        <v>624.15664739999988</v>
      </c>
      <c r="D8" s="30">
        <f>IF(Produz.!D8="","",Produz.!D8)</f>
        <v>0.25</v>
      </c>
      <c r="E8" s="12">
        <f>IF(Produz.!E8="","",Produz.!E8)</f>
        <v>84.540627058344469</v>
      </c>
      <c r="F8" s="12" t="str">
        <f>IF(Produz.!F8="","",Produz.!F8)</f>
        <v/>
      </c>
      <c r="G8" s="5">
        <f>IF(Produz.!G8="","",Produz.!G8)</f>
        <v>51580.248635219948</v>
      </c>
      <c r="H8" s="12">
        <f>IF(Produz.!H8="","",G8+H7)</f>
        <v>251480.65370237967</v>
      </c>
      <c r="I8" s="45">
        <f>IF(Produz.!I8="","",B8+I7)</f>
        <v>3671.140800000001</v>
      </c>
      <c r="J8" s="38"/>
    </row>
    <row r="9" spans="1:16">
      <c r="A9" s="2" t="s">
        <v>10</v>
      </c>
      <c r="B9" s="30">
        <f>IF(Produz.!B9="","",Produz.!B9)</f>
        <v>630.6228000000001</v>
      </c>
      <c r="C9" s="30">
        <f>IF(Produz.!C9="","",Produz.!C9)</f>
        <v>645.12712440000007</v>
      </c>
      <c r="D9" s="30">
        <f>IF(Produz.!D9="","",Produz.!D9)</f>
        <v>0.25</v>
      </c>
      <c r="E9" s="12">
        <f>IF(Produz.!E9="","",Produz.!E9)</f>
        <v>102.98095249410326</v>
      </c>
      <c r="F9" s="12" t="str">
        <f>IF(Produz.!F9="","",Produz.!F9)</f>
        <v/>
      </c>
      <c r="G9" s="5">
        <f>IF(Produz.!G9="","",Produz.!G9)</f>
        <v>64942.136608498397</v>
      </c>
      <c r="H9" s="12">
        <f>IF(Produz.!H9="","",G9+H8)</f>
        <v>316422.79031087807</v>
      </c>
      <c r="I9" s="45">
        <f>IF(Produz.!I9="","",B9+I8)</f>
        <v>4301.7636000000011</v>
      </c>
      <c r="J9" s="38"/>
      <c r="K9" s="24"/>
    </row>
    <row r="10" spans="1:16">
      <c r="A10" s="2" t="s">
        <v>11</v>
      </c>
      <c r="B10" s="30">
        <f>IF(Produz.!B10="","",Produz.!B10)</f>
        <v>629.11319999999932</v>
      </c>
      <c r="C10" s="30">
        <f>IF(Produz.!C10="","",Produz.!C10)</f>
        <v>643.58280359999924</v>
      </c>
      <c r="D10" s="30">
        <f>IF(Produz.!D10="","",Produz.!D10)</f>
        <v>0.25</v>
      </c>
      <c r="E10" s="12">
        <f>IF(Produz.!E10="","",Produz.!E10)</f>
        <v>108.40528852885457</v>
      </c>
      <c r="F10" s="12" t="str">
        <f>IF(Produz.!F10="","",Produz.!F10)</f>
        <v/>
      </c>
      <c r="G10" s="5">
        <f>IF(Produz.!G10="","",Produz.!G10)</f>
        <v>68199.197963310915</v>
      </c>
      <c r="H10" s="12">
        <f>IF(Produz.!H10="","",G10+H9)</f>
        <v>384621.988274189</v>
      </c>
      <c r="I10" s="45">
        <f>IF(Produz.!I10="","",B10+I9)</f>
        <v>4930.8768</v>
      </c>
      <c r="J10" s="37"/>
    </row>
    <row r="11" spans="1:16">
      <c r="A11" s="2" t="s">
        <v>12</v>
      </c>
      <c r="B11" s="30">
        <v>585.91376300000036</v>
      </c>
      <c r="C11" s="30">
        <f>IF(Produz.!C11="","",Produz.!C11)</f>
        <v>599.38977954900031</v>
      </c>
      <c r="D11" s="30">
        <f>IF(Produz.!D11="","",Produz.!D11)</f>
        <v>0.25</v>
      </c>
      <c r="E11" s="12">
        <f>IF(Produz.!E11="","",Produz.!E11)</f>
        <v>162.11363583265026</v>
      </c>
      <c r="F11" s="12" t="str">
        <f>IF(Produz.!F11="","",Produz.!F11)</f>
        <v/>
      </c>
      <c r="G11" s="5">
        <v>94984.610404319814</v>
      </c>
      <c r="H11" s="12">
        <f>IF(Produz.!H11="","",G11+H10)</f>
        <v>479606.59867850883</v>
      </c>
      <c r="I11" s="45">
        <f>IF(Produz.!I11="","",B11+I10)</f>
        <v>5516.7905630000005</v>
      </c>
      <c r="J11" s="40"/>
    </row>
    <row r="12" spans="1:16">
      <c r="A12" s="2" t="s">
        <v>13</v>
      </c>
      <c r="B12" s="30">
        <f>IF(Produz.!B12="","",Produz.!B12)</f>
        <v>600.39837300000033</v>
      </c>
      <c r="C12" s="30">
        <f>IF(Produz.!C12="","",Produz.!C12)</f>
        <v>614.20753557900025</v>
      </c>
      <c r="D12" s="30">
        <f>IF(Produz.!D12="","",Produz.!D12)</f>
        <v>0.25</v>
      </c>
      <c r="E12" s="12">
        <f>IF(Produz.!E12="","",Produz.!E12)</f>
        <v>223.8447357347942</v>
      </c>
      <c r="F12" s="12" t="str">
        <f>IF(Produz.!F12="","",Produz.!F12)</f>
        <v/>
      </c>
      <c r="G12" s="5">
        <f>IF(Produz.!G12="","",Produz.!G12)</f>
        <v>134396.01513978548</v>
      </c>
      <c r="H12" s="12">
        <f>IF(Produz.!H12="","",G12+H11)</f>
        <v>614002.61381829437</v>
      </c>
      <c r="I12" s="45">
        <f>IF(Produz.!I12="","",B12+I11)</f>
        <v>6117.1889360000005</v>
      </c>
      <c r="J12" s="38"/>
    </row>
    <row r="13" spans="1:16">
      <c r="A13" s="2" t="s">
        <v>14</v>
      </c>
      <c r="B13" s="30">
        <f>IF(Produz.!B13="","",Produz.!B13)</f>
        <v>511.52300000000002</v>
      </c>
      <c r="C13" s="30">
        <f>IF(Produz.!C13="","",Produz.!C13)</f>
        <v>523.28802899999994</v>
      </c>
      <c r="D13" s="30">
        <f>IF(Produz.!D13="","",Produz.!D13)</f>
        <v>0.25</v>
      </c>
      <c r="E13" s="12">
        <f>IF(Produz.!E13="","",Produz.!E13)</f>
        <v>230.63064845512841</v>
      </c>
      <c r="F13" s="12" t="str">
        <f>IF(Produz.!F13="","",Produz.!F13)</f>
        <v/>
      </c>
      <c r="G13" s="5">
        <f>IF(Produz.!G13="","",Produz.!G13)</f>
        <v>117972.88118971266</v>
      </c>
      <c r="H13" s="12">
        <f>IF(Produz.!H13="","",G13+H12)</f>
        <v>731975.49500800704</v>
      </c>
      <c r="I13" s="45">
        <f>IF(Produz.!I13="","",B13+I12)</f>
        <v>6628.7119360000006</v>
      </c>
      <c r="J13" s="38"/>
      <c r="M13" s="9"/>
      <c r="P13" s="9"/>
    </row>
    <row r="14" spans="1:16">
      <c r="A14" s="2" t="s">
        <v>15</v>
      </c>
      <c r="B14" s="30">
        <f>IF(Produz.!B14="","",Produz.!B14)</f>
        <v>549.88510900000051</v>
      </c>
      <c r="C14" s="30">
        <f>IF(Produz.!C14="","",Produz.!C14)</f>
        <v>562.53246650700044</v>
      </c>
      <c r="D14" s="30">
        <f>IF(Produz.!D14="","",Produz.!D14)</f>
        <v>0.25</v>
      </c>
      <c r="E14" s="12">
        <f>IF(Produz.!E14="","",Produz.!E14)</f>
        <v>293.56945671023976</v>
      </c>
      <c r="F14" s="12" t="str">
        <f>IF(Produz.!F14="","",Produz.!F14)</f>
        <v/>
      </c>
      <c r="G14" s="5">
        <f>IF(Produz.!G14="","",Produz.!G14)</f>
        <v>161429.47270218111</v>
      </c>
      <c r="H14" s="12">
        <f>IF(Produz.!H14="","",G14+H13)</f>
        <v>893404.96771018812</v>
      </c>
      <c r="I14" s="45">
        <f>IF(Produz.!I14="","",B14+I13)</f>
        <v>7178.5970450000013</v>
      </c>
      <c r="J14" s="38"/>
    </row>
    <row r="15" spans="1:16">
      <c r="A15" s="7" t="s">
        <v>16</v>
      </c>
      <c r="B15" s="14">
        <f>SUM(B3:B14)</f>
        <v>7178.5970450000013</v>
      </c>
      <c r="C15" s="33"/>
      <c r="D15" s="33"/>
      <c r="E15" s="10">
        <f>G15/SUM(B3:B14)</f>
        <v>124.45397925385126</v>
      </c>
      <c r="F15" s="33"/>
      <c r="G15" s="10">
        <f>SUM(G3:G14)</f>
        <v>893404.96771018812</v>
      </c>
      <c r="H15" s="10"/>
      <c r="I15" s="33"/>
      <c r="J15" s="41"/>
    </row>
    <row r="16" spans="1:16">
      <c r="A16" s="21"/>
      <c r="B16" s="19"/>
      <c r="C16" s="19"/>
      <c r="D16" s="19"/>
      <c r="E16" s="19"/>
      <c r="F16" s="20"/>
    </row>
    <row r="18" spans="1:5">
      <c r="B18" s="59" t="s">
        <v>49</v>
      </c>
      <c r="C18" s="56"/>
      <c r="D18" s="57"/>
    </row>
    <row r="20" spans="1:5">
      <c r="A20" s="32"/>
      <c r="B20" s="32"/>
      <c r="C20" s="24"/>
      <c r="D20" s="24"/>
      <c r="E20" s="52"/>
    </row>
    <row r="21" spans="1:5">
      <c r="A21" s="32"/>
      <c r="B21" s="32"/>
      <c r="C21" s="32"/>
      <c r="D21" s="32"/>
      <c r="E21" s="15"/>
    </row>
    <row r="22" spans="1:5">
      <c r="A22" s="32"/>
      <c r="B22" s="32"/>
      <c r="C22" s="32"/>
      <c r="D22" s="32"/>
      <c r="E22" s="15"/>
    </row>
    <row r="23" spans="1:5">
      <c r="A23" s="32"/>
      <c r="B23" s="32"/>
      <c r="C23" s="32"/>
      <c r="D23" s="6"/>
      <c r="E23" s="12"/>
    </row>
    <row r="24" spans="1:5">
      <c r="A24" s="32"/>
      <c r="B24" s="32"/>
      <c r="C24" s="6"/>
      <c r="D24" s="6"/>
      <c r="E24" s="12"/>
    </row>
    <row r="25" spans="1:5">
      <c r="A25" s="6"/>
      <c r="B25" s="24"/>
      <c r="C25" s="32"/>
      <c r="D25" s="6"/>
      <c r="E25" s="12"/>
    </row>
  </sheetData>
  <mergeCells count="2">
    <mergeCell ref="B18:D18"/>
    <mergeCell ref="A1:J1"/>
  </mergeCells>
  <pageMargins left="0.66" right="0.46" top="1.4" bottom="1.75" header="0.5" footer="0.5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10" sqref="B10"/>
    </sheetView>
  </sheetViews>
  <sheetFormatPr defaultRowHeight="13.2"/>
  <cols>
    <col min="1" max="1" width="14.33203125" customWidth="1"/>
  </cols>
  <sheetData>
    <row r="2" spans="1:2">
      <c r="A2" t="s">
        <v>46</v>
      </c>
      <c r="B2">
        <v>12</v>
      </c>
    </row>
    <row r="3" spans="1:2">
      <c r="A3" t="s">
        <v>51</v>
      </c>
      <c r="B3">
        <v>2021</v>
      </c>
    </row>
    <row r="4" spans="1:2">
      <c r="A4" t="s">
        <v>52</v>
      </c>
      <c r="B4" t="s">
        <v>53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5" sqref="H5"/>
    </sheetView>
  </sheetViews>
  <sheetFormatPr defaultRowHeight="13.2"/>
  <sheetData>
    <row r="1" spans="1:9" ht="15.6">
      <c r="A1" s="60" t="str">
        <f>CONCATENATE("PRODUZIONE ENERGIA ELETTRICA MONTE CASALE ANNO ",Parametri!$B$3)</f>
        <v>PRODUZIONE ENERGIA ELETTRICA MONTE CASALE ANNO 2021</v>
      </c>
      <c r="B1" s="56"/>
      <c r="C1" s="56"/>
      <c r="D1" s="56"/>
      <c r="E1" s="56"/>
      <c r="F1" s="56"/>
      <c r="G1" s="56"/>
      <c r="H1" s="56"/>
      <c r="I1" s="57"/>
    </row>
    <row r="2" spans="1:9" ht="41.4" thickBot="1">
      <c r="A2" s="16" t="s">
        <v>0</v>
      </c>
      <c r="B2" s="16" t="s">
        <v>44</v>
      </c>
      <c r="C2" s="16" t="s">
        <v>45</v>
      </c>
      <c r="D2" s="16" t="s">
        <v>17</v>
      </c>
      <c r="E2" s="17" t="s">
        <v>42</v>
      </c>
      <c r="F2" s="17" t="s">
        <v>1</v>
      </c>
      <c r="G2" s="18" t="s">
        <v>2</v>
      </c>
      <c r="H2" s="22" t="s">
        <v>3</v>
      </c>
      <c r="I2" s="23" t="s">
        <v>18</v>
      </c>
    </row>
    <row r="3" spans="1:9">
      <c r="A3" s="3" t="s">
        <v>4</v>
      </c>
      <c r="B3" s="13" t="e">
        <f ca="1">IF((ROW($A3) - 2)&gt;Parametri!$B$2,"",INDIRECT(CONCATENATE("[",Parametri!$B$3,TEXT(ROW($A3) - 2,"00"),"_IT001E00221192_Calcoli.xlsx]Calcoli!$D$748")) / 1000)</f>
        <v>#REF!</v>
      </c>
      <c r="C3" s="13" t="e">
        <f ca="1">IF(B3="","",B3*1.024)</f>
        <v>#REF!</v>
      </c>
      <c r="D3" s="13" t="e">
        <f ca="1">IF(B3="","",0.6)</f>
        <v>#REF!</v>
      </c>
      <c r="E3" s="13" t="e">
        <f ca="1">IF(B3="","",F3/B3)</f>
        <v>#REF!</v>
      </c>
      <c r="F3" s="5" t="e">
        <f ca="1">IF((ROW($A3) - 2)&gt;Parametri!$B$2,"",INDIRECT(CONCATENATE("[",Parametri!$B$3,TEXT(ROW($A3) - 2,"00"),"_IT001E00221192_Calcoli.xlsx]Calcoli!$F$748")))</f>
        <v>#REF!</v>
      </c>
      <c r="G3" s="9" t="e">
        <f ca="1">IF(F3="","",F3)</f>
        <v>#REF!</v>
      </c>
      <c r="H3" s="42" t="e">
        <f ca="1">IF(F3="","",B3)</f>
        <v>#REF!</v>
      </c>
      <c r="I3" s="8"/>
    </row>
    <row r="4" spans="1:9">
      <c r="A4" s="2" t="s">
        <v>5</v>
      </c>
      <c r="B4" s="13" t="e">
        <f ca="1">IF((ROW($A4) - 2)&gt;Parametri!$B$2,"",INDIRECT(CONCATENATE("[",Parametri!$B$3,TEXT(ROW($A4) - 2,"00"),"_IT001E00221192_Calcoli.xlsx]Calcoli!$D$748")) / 1000)</f>
        <v>#REF!</v>
      </c>
      <c r="C4" s="13" t="e">
        <f t="shared" ref="C4:C14" ca="1" si="0">IF(B4="","",B4*1.024)</f>
        <v>#REF!</v>
      </c>
      <c r="D4" s="13" t="e">
        <f t="shared" ref="D4:D14" ca="1" si="1">IF(B4="","",0.6)</f>
        <v>#REF!</v>
      </c>
      <c r="E4" s="13" t="e">
        <f t="shared" ref="E4:E14" ca="1" si="2">IF(B4="","",F4/B4)</f>
        <v>#REF!</v>
      </c>
      <c r="F4" s="5" t="e">
        <f ca="1">IF((ROW($A4) - 2)&gt;Parametri!$B$2,"",INDIRECT(CONCATENATE("[",Parametri!$B$3,TEXT(ROW($A4) - 2,"00"),"_IT001E00221192_Calcoli.xlsx]Calcoli!$F$748")))</f>
        <v>#REF!</v>
      </c>
      <c r="G4" s="9" t="e">
        <f t="shared" ref="G4:G14" ca="1" si="3">IF(F4="","",F4)</f>
        <v>#REF!</v>
      </c>
      <c r="H4" s="8" t="e">
        <f t="shared" ref="H4:H14" ca="1" si="4">IF(F4="","",B4)</f>
        <v>#REF!</v>
      </c>
      <c r="I4" s="8"/>
    </row>
    <row r="5" spans="1:9">
      <c r="A5" s="2" t="s">
        <v>6</v>
      </c>
      <c r="B5" s="13" t="e">
        <f ca="1">IF((ROW($A5) - 2)&gt;Parametri!$B$2,"",INDIRECT(CONCATENATE("[",Parametri!$B$3,TEXT(ROW($A5) - 2,"00"),"_IT001E00221192_Calcoli.xlsx]Calcoli!$D$748")) / 1000)</f>
        <v>#REF!</v>
      </c>
      <c r="C5" s="13" t="e">
        <f t="shared" ca="1" si="0"/>
        <v>#REF!</v>
      </c>
      <c r="D5" s="13" t="e">
        <f t="shared" ca="1" si="1"/>
        <v>#REF!</v>
      </c>
      <c r="E5" s="13" t="e">
        <f t="shared" ca="1" si="2"/>
        <v>#REF!</v>
      </c>
      <c r="F5" s="5" t="e">
        <f ca="1">IF((ROW($A5) - 2)&gt;Parametri!$B$2,"",INDIRECT(CONCATENATE("[",Parametri!$B$3,TEXT(ROW($A5) - 2,"00"),"_IT001E00221192_Calcoli.xlsx]Calcoli!$F$748")))</f>
        <v>#REF!</v>
      </c>
      <c r="G5" s="9" t="e">
        <f t="shared" ca="1" si="3"/>
        <v>#REF!</v>
      </c>
      <c r="H5" s="8" t="e">
        <f t="shared" ca="1" si="4"/>
        <v>#REF!</v>
      </c>
      <c r="I5" s="8"/>
    </row>
    <row r="6" spans="1:9">
      <c r="A6" s="2" t="s">
        <v>7</v>
      </c>
      <c r="B6" s="13" t="e">
        <f ca="1">IF((ROW($A6) - 2)&gt;Parametri!$B$2,"",INDIRECT(CONCATENATE("[",Parametri!$B$3,TEXT(ROW($A6) - 2,"00"),"_IT001E00221192_Calcoli.xlsx]Calcoli!$D$748")) / 1000)</f>
        <v>#REF!</v>
      </c>
      <c r="C6" s="13" t="e">
        <f t="shared" ca="1" si="0"/>
        <v>#REF!</v>
      </c>
      <c r="D6" s="13" t="e">
        <f t="shared" ca="1" si="1"/>
        <v>#REF!</v>
      </c>
      <c r="E6" s="13" t="e">
        <f t="shared" ca="1" si="2"/>
        <v>#REF!</v>
      </c>
      <c r="F6" s="5" t="e">
        <f ca="1">IF((ROW($A6) - 2)&gt;Parametri!$B$2,"",INDIRECT(CONCATENATE("[",Parametri!$B$3,TEXT(ROW($A6) - 2,"00"),"_IT001E00221192_Calcoli.xlsx]Calcoli!$F$748")))</f>
        <v>#REF!</v>
      </c>
      <c r="G6" s="9" t="e">
        <f t="shared" ca="1" si="3"/>
        <v>#REF!</v>
      </c>
      <c r="H6" s="8" t="e">
        <f t="shared" ca="1" si="4"/>
        <v>#REF!</v>
      </c>
      <c r="I6" s="8"/>
    </row>
    <row r="7" spans="1:9">
      <c r="A7" s="2" t="s">
        <v>8</v>
      </c>
      <c r="B7" s="13" t="e">
        <f ca="1">IF((ROW($A7) - 2)&gt;Parametri!$B$2,"",INDIRECT(CONCATENATE("[",Parametri!$B$3,TEXT(ROW($A7) - 2,"00"),"_IT001E00221192_Calcoli.xlsx]Calcoli!$D$748")) / 1000)</f>
        <v>#REF!</v>
      </c>
      <c r="C7" s="13" t="e">
        <f t="shared" ca="1" si="0"/>
        <v>#REF!</v>
      </c>
      <c r="D7" s="13" t="e">
        <f t="shared" ca="1" si="1"/>
        <v>#REF!</v>
      </c>
      <c r="E7" s="13" t="e">
        <f t="shared" ca="1" si="2"/>
        <v>#REF!</v>
      </c>
      <c r="F7" s="5" t="e">
        <f ca="1">IF((ROW($A7) - 2)&gt;Parametri!$B$2,"",INDIRECT(CONCATENATE("[",Parametri!$B$3,TEXT(ROW($A7) - 2,"00"),"_IT001E00221192_Calcoli.xlsx]Calcoli!$F$748")))</f>
        <v>#REF!</v>
      </c>
      <c r="G7" s="9" t="e">
        <f t="shared" ca="1" si="3"/>
        <v>#REF!</v>
      </c>
      <c r="H7" s="8" t="e">
        <f t="shared" ca="1" si="4"/>
        <v>#REF!</v>
      </c>
      <c r="I7" s="8"/>
    </row>
    <row r="8" spans="1:9">
      <c r="A8" s="2" t="s">
        <v>9</v>
      </c>
      <c r="B8" s="13" t="e">
        <f ca="1">IF((ROW($A8) - 2)&gt;Parametri!$B$2,"",INDIRECT(CONCATENATE("[",Parametri!$B$3,TEXT(ROW($A8) - 2,"00"),"_IT001E00221192_Calcoli.xlsx]Calcoli!$D$748")) / 1000)</f>
        <v>#REF!</v>
      </c>
      <c r="C8" s="13" t="e">
        <f t="shared" ca="1" si="0"/>
        <v>#REF!</v>
      </c>
      <c r="D8" s="13" t="e">
        <f t="shared" ca="1" si="1"/>
        <v>#REF!</v>
      </c>
      <c r="E8" s="13" t="e">
        <f t="shared" ca="1" si="2"/>
        <v>#REF!</v>
      </c>
      <c r="F8" s="5" t="e">
        <f ca="1">IF((ROW($A8) - 2)&gt;Parametri!$B$2,"",INDIRECT(CONCATENATE("[",Parametri!$B$3,TEXT(ROW($A8) - 2,"00"),"_IT001E00221192_Calcoli.xlsx]Calcoli!$F$748")))</f>
        <v>#REF!</v>
      </c>
      <c r="G8" s="9" t="e">
        <f t="shared" ca="1" si="3"/>
        <v>#REF!</v>
      </c>
      <c r="H8" s="8" t="e">
        <f t="shared" ca="1" si="4"/>
        <v>#REF!</v>
      </c>
      <c r="I8" s="8"/>
    </row>
    <row r="9" spans="1:9">
      <c r="A9" s="2" t="s">
        <v>10</v>
      </c>
      <c r="B9" s="13" t="e">
        <f ca="1">IF((ROW($A9) - 2)&gt;Parametri!$B$2,"",INDIRECT(CONCATENATE("[",Parametri!$B$3,TEXT(ROW($A9) - 2,"00"),"_IT001E00221192_Calcoli.xlsx]Calcoli!$D$748")) / 1000)</f>
        <v>#REF!</v>
      </c>
      <c r="C9" s="13" t="e">
        <f t="shared" ca="1" si="0"/>
        <v>#REF!</v>
      </c>
      <c r="D9" s="13" t="e">
        <f t="shared" ca="1" si="1"/>
        <v>#REF!</v>
      </c>
      <c r="E9" s="13" t="e">
        <f t="shared" ca="1" si="2"/>
        <v>#REF!</v>
      </c>
      <c r="F9" s="5" t="e">
        <f ca="1">IF((ROW($A9) - 2)&gt;Parametri!$B$2,"",INDIRECT(CONCATENATE("[",Parametri!$B$3,TEXT(ROW($A9) - 2,"00"),"_IT001E00221192_Calcoli.xlsx]Calcoli!$F$748")))</f>
        <v>#REF!</v>
      </c>
      <c r="G9" s="9" t="e">
        <f t="shared" ca="1" si="3"/>
        <v>#REF!</v>
      </c>
      <c r="H9" s="8" t="e">
        <f t="shared" ca="1" si="4"/>
        <v>#REF!</v>
      </c>
      <c r="I9" s="8"/>
    </row>
    <row r="10" spans="1:9">
      <c r="A10" s="2" t="s">
        <v>11</v>
      </c>
      <c r="B10" s="13" t="e">
        <f ca="1">IF((ROW($A10) - 2)&gt;Parametri!$B$2,"",INDIRECT(CONCATENATE("[",Parametri!$B$3,TEXT(ROW($A10) - 2,"00"),"_IT001E00221192_Calcoli.xlsx]Calcoli!$D$748")) / 1000)</f>
        <v>#REF!</v>
      </c>
      <c r="C10" s="13" t="e">
        <f t="shared" ca="1" si="0"/>
        <v>#REF!</v>
      </c>
      <c r="D10" s="13" t="e">
        <f t="shared" ca="1" si="1"/>
        <v>#REF!</v>
      </c>
      <c r="E10" s="13" t="e">
        <f t="shared" ca="1" si="2"/>
        <v>#REF!</v>
      </c>
      <c r="F10" s="5" t="e">
        <f ca="1">IF((ROW($A10) - 2)&gt;Parametri!$B$2,"",INDIRECT(CONCATENATE("[",Parametri!$B$3,TEXT(ROW($A10) - 2,"00"),"_IT001E00221192_Calcoli.xlsx]Calcoli!$F$748")))</f>
        <v>#REF!</v>
      </c>
      <c r="G10" s="9" t="e">
        <f t="shared" ca="1" si="3"/>
        <v>#REF!</v>
      </c>
      <c r="H10" s="8" t="e">
        <f t="shared" ca="1" si="4"/>
        <v>#REF!</v>
      </c>
      <c r="I10" s="34"/>
    </row>
    <row r="11" spans="1:9">
      <c r="A11" s="2" t="s">
        <v>12</v>
      </c>
      <c r="B11" s="13" t="e">
        <f ca="1">IF((ROW($A11) - 2)&gt;Parametri!$B$2,"",INDIRECT(CONCATENATE("[",Parametri!$B$3,TEXT(ROW($A11) - 2,"00"),"_IT001E00221192_Calcoli.xlsx]Calcoli!$D$748")) / 1000)</f>
        <v>#REF!</v>
      </c>
      <c r="C11" s="13" t="e">
        <f t="shared" ca="1" si="0"/>
        <v>#REF!</v>
      </c>
      <c r="D11" s="13" t="e">
        <f t="shared" ca="1" si="1"/>
        <v>#REF!</v>
      </c>
      <c r="E11" s="13" t="e">
        <f t="shared" ca="1" si="2"/>
        <v>#REF!</v>
      </c>
      <c r="F11" s="5" t="e">
        <f ca="1">IF((ROW($A11) - 2)&gt;Parametri!$B$2,"",INDIRECT(CONCATENATE("[",Parametri!$B$3,TEXT(ROW($A11) - 2,"00"),"_IT001E00221192_Calcoli.xlsx]Calcoli!$F$748")))</f>
        <v>#REF!</v>
      </c>
      <c r="G11" s="9" t="e">
        <f t="shared" ca="1" si="3"/>
        <v>#REF!</v>
      </c>
      <c r="H11" s="8" t="e">
        <f t="shared" ca="1" si="4"/>
        <v>#REF!</v>
      </c>
      <c r="I11" s="35"/>
    </row>
    <row r="12" spans="1:9">
      <c r="A12" s="2" t="s">
        <v>13</v>
      </c>
      <c r="B12" s="13" t="e">
        <f ca="1">IF((ROW($A12) - 2)&gt;Parametri!$B$2,"",INDIRECT(CONCATENATE("[",Parametri!$B$3,TEXT(ROW($A12) - 2,"00"),"_IT001E00221192_Calcoli.xlsx]Calcoli!$D$748")) / 1000)</f>
        <v>#REF!</v>
      </c>
      <c r="C12" s="13" t="e">
        <f t="shared" ca="1" si="0"/>
        <v>#REF!</v>
      </c>
      <c r="D12" s="13" t="e">
        <f t="shared" ca="1" si="1"/>
        <v>#REF!</v>
      </c>
      <c r="E12" s="13" t="e">
        <f t="shared" ca="1" si="2"/>
        <v>#REF!</v>
      </c>
      <c r="F12" s="5" t="e">
        <f ca="1">IF((ROW($A12) - 2)&gt;Parametri!$B$2,"",INDIRECT(CONCATENATE("[",Parametri!$B$3,TEXT(ROW($A12) - 2,"00"),"_IT001E00221192_Calcoli.xlsx]Calcoli!$F$748")))</f>
        <v>#REF!</v>
      </c>
      <c r="G12" s="9" t="e">
        <f t="shared" ca="1" si="3"/>
        <v>#REF!</v>
      </c>
      <c r="H12" s="8" t="e">
        <f t="shared" ca="1" si="4"/>
        <v>#REF!</v>
      </c>
      <c r="I12" s="8"/>
    </row>
    <row r="13" spans="1:9">
      <c r="A13" s="2" t="s">
        <v>14</v>
      </c>
      <c r="B13" s="13" t="e">
        <f ca="1">IF((ROW($A13) - 2)&gt;Parametri!$B$2,"",INDIRECT(CONCATENATE("[",Parametri!$B$3,TEXT(ROW($A13) - 2,"00"),"_IT001E00221192_Calcoli.xlsx]Calcoli!$D$748")) / 1000)</f>
        <v>#REF!</v>
      </c>
      <c r="C13" s="13" t="e">
        <f t="shared" ca="1" si="0"/>
        <v>#REF!</v>
      </c>
      <c r="D13" s="13" t="e">
        <f t="shared" ca="1" si="1"/>
        <v>#REF!</v>
      </c>
      <c r="E13" s="13" t="e">
        <f t="shared" ca="1" si="2"/>
        <v>#REF!</v>
      </c>
      <c r="F13" s="5" t="e">
        <f ca="1">IF((ROW($A13) - 2)&gt;Parametri!$B$2,"",INDIRECT(CONCATENATE("[",Parametri!$B$3,TEXT(ROW($A13) - 2,"00"),"_IT001E00221192_Calcoli.xlsx]Calcoli!$F$748")))</f>
        <v>#REF!</v>
      </c>
      <c r="G13" s="9" t="e">
        <f t="shared" ca="1" si="3"/>
        <v>#REF!</v>
      </c>
      <c r="H13" s="8" t="e">
        <f t="shared" ca="1" si="4"/>
        <v>#REF!</v>
      </c>
      <c r="I13" s="8"/>
    </row>
    <row r="14" spans="1:9">
      <c r="A14" s="2" t="s">
        <v>15</v>
      </c>
      <c r="B14" s="13" t="e">
        <f ca="1">IF((ROW($A14) - 2)&gt;Parametri!$B$2,"",INDIRECT(CONCATENATE("[",Parametri!$B$3,TEXT(ROW($A14) - 2,"00"),"_IT001E00221192_Calcoli.xlsx]Calcoli!$D$748")) / 1000)</f>
        <v>#REF!</v>
      </c>
      <c r="C14" s="13" t="e">
        <f t="shared" ca="1" si="0"/>
        <v>#REF!</v>
      </c>
      <c r="D14" s="13" t="e">
        <f t="shared" ca="1" si="1"/>
        <v>#REF!</v>
      </c>
      <c r="E14" s="13" t="e">
        <f t="shared" ca="1" si="2"/>
        <v>#REF!</v>
      </c>
      <c r="F14" s="5" t="e">
        <f ca="1">IF((ROW($A14) - 2)&gt;Parametri!$B$2,"",INDIRECT(CONCATENATE("[",Parametri!$B$3,TEXT(ROW($A14) - 2,"00"),"_IT001E00221192_Calcoli.xlsx]Calcoli!$F$748")))</f>
        <v>#REF!</v>
      </c>
      <c r="G14" s="9" t="e">
        <f t="shared" ca="1" si="3"/>
        <v>#REF!</v>
      </c>
      <c r="H14" s="8" t="e">
        <f t="shared" ca="1" si="4"/>
        <v>#REF!</v>
      </c>
      <c r="I14" s="8"/>
    </row>
    <row r="15" spans="1:9">
      <c r="A15" s="7" t="s">
        <v>16</v>
      </c>
      <c r="B15" s="11" t="e">
        <f ca="1">SUM(B3:B14)</f>
        <v>#REF!</v>
      </c>
      <c r="C15" s="11"/>
      <c r="D15" s="33"/>
      <c r="E15" s="33" t="e">
        <f ca="1">F15/B15</f>
        <v>#REF!</v>
      </c>
      <c r="F15" s="11" t="e">
        <f ca="1">SUM(F3:F14)</f>
        <v>#REF!</v>
      </c>
      <c r="G15" s="10"/>
      <c r="H15" s="4"/>
      <c r="I15" s="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Produz.</vt:lpstr>
      <vt:lpstr>Fenix Energia</vt:lpstr>
      <vt:lpstr>Parametri</vt:lpstr>
      <vt:lpstr>Dati</vt:lpstr>
      <vt:lpstr>'Fenix Energia'!Area_stampa</vt:lpstr>
      <vt:lpstr>Produz.!Area_stampa</vt:lpstr>
    </vt:vector>
  </TitlesOfParts>
  <Company>Romagna Acque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Lamberto Agnoletti</dc:creator>
  <cp:lastModifiedBy>Mauro Callegari</cp:lastModifiedBy>
  <cp:lastPrinted>2021-10-19T14:04:10Z</cp:lastPrinted>
  <dcterms:created xsi:type="dcterms:W3CDTF">2005-02-07T07:36:11Z</dcterms:created>
  <dcterms:modified xsi:type="dcterms:W3CDTF">2024-07-30T15:01:59Z</dcterms:modified>
</cp:coreProperties>
</file>